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9\1PJ\"/>
    </mc:Choice>
  </mc:AlternateContent>
  <xr:revisionPtr revIDLastSave="0" documentId="8_{CE9E0B51-0277-4D0F-BA2F-CB188BCE0C41}" xr6:coauthVersionLast="47" xr6:coauthVersionMax="47" xr10:uidLastSave="{00000000-0000-0000-0000-000000000000}"/>
  <bookViews>
    <workbookView xWindow="-120" yWindow="-120" windowWidth="29040" windowHeight="15720" xr2:uid="{46F4DCA1-BD1F-4B01-BF8A-3545BD5189D8}"/>
  </bookViews>
  <sheets>
    <sheet name="2024" sheetId="33" r:id="rId1"/>
    <sheet name="2023" sheetId="32" r:id="rId2"/>
    <sheet name="2022" sheetId="31" r:id="rId3"/>
    <sheet name="2021" sheetId="30" r:id="rId4"/>
    <sheet name="2020" sheetId="29" r:id="rId5"/>
    <sheet name="2019" sheetId="28" r:id="rId6"/>
    <sheet name="2018" sheetId="27" r:id="rId7"/>
    <sheet name="2017" sheetId="26" r:id="rId8"/>
    <sheet name="2016" sheetId="25" r:id="rId9"/>
    <sheet name="2015" sheetId="24" r:id="rId10"/>
    <sheet name="2014" sheetId="23" r:id="rId11"/>
    <sheet name="2013" sheetId="22" r:id="rId12"/>
    <sheet name="2012" sheetId="21" r:id="rId13"/>
    <sheet name="2011" sheetId="20" r:id="rId14"/>
    <sheet name="2010" sheetId="19" r:id="rId15"/>
    <sheet name="2009" sheetId="18" r:id="rId16"/>
    <sheet name="2008" sheetId="17" r:id="rId17"/>
    <sheet name="2007" sheetId="3" r:id="rId18"/>
    <sheet name="2006" sheetId="2" r:id="rId19"/>
    <sheet name="2005" sheetId="1" r:id="rId20"/>
    <sheet name="2004 (2)" sheetId="14" r:id="rId21"/>
    <sheet name="2004 (1)" sheetId="16" r:id="rId22"/>
    <sheet name="2003" sheetId="15" r:id="rId23"/>
    <sheet name="2002" sheetId="11" r:id="rId24"/>
    <sheet name="2001" sheetId="10" r:id="rId25"/>
    <sheet name="2000" sheetId="9" r:id="rId26"/>
    <sheet name="1999" sheetId="7" r:id="rId27"/>
    <sheet name="1998" sheetId="6" r:id="rId28"/>
    <sheet name="1997" sheetId="5" r:id="rId29"/>
    <sheet name="1996" sheetId="4" r:id="rId30"/>
  </sheets>
  <definedNames>
    <definedName name="_xlnm.Print_Area" localSheetId="29">'1996'!$A$1:$I$29</definedName>
    <definedName name="_xlnm.Print_Area" localSheetId="28">'1997'!$A$1:$I$30</definedName>
    <definedName name="_xlnm.Print_Area" localSheetId="27">'1998'!$A$1:$I$30</definedName>
    <definedName name="_xlnm.Print_Area" localSheetId="26">'1999'!$A$1:$I$25</definedName>
    <definedName name="_xlnm.Print_Area" localSheetId="25">'2000'!$A$1:$I$29</definedName>
    <definedName name="_xlnm.Print_Area" localSheetId="24">'2001'!$A$1:$I$29</definedName>
    <definedName name="_xlnm.Print_Area" localSheetId="23">'2002'!$A$1:$I$29</definedName>
    <definedName name="_xlnm.Print_Area" localSheetId="22">'2003'!$A$1:$I$32</definedName>
    <definedName name="_xlnm.Print_Area" localSheetId="21">'2004 (1)'!$A$1:$J$33</definedName>
    <definedName name="_xlnm.Print_Area" localSheetId="20">'2004 (2)'!$A$1:$J$33</definedName>
    <definedName name="_xlnm.Print_Area" localSheetId="19">'2005'!$A$1:$J$33</definedName>
    <definedName name="_xlnm.Print_Area" localSheetId="18">'2006'!$A$1:$J$34</definedName>
    <definedName name="_xlnm.Print_Area" localSheetId="17">'2007'!$A$1:$J$34</definedName>
    <definedName name="_xlnm.Print_Area" localSheetId="16">'2008'!$A$1:$J$33</definedName>
    <definedName name="_xlnm.Print_Area" localSheetId="15">'2009'!$A$1:$J$35</definedName>
    <definedName name="_xlnm.Print_Area" localSheetId="14">'2010'!$A$1:$J$34</definedName>
    <definedName name="_xlnm.Print_Area" localSheetId="13">'2011'!$A$1:$J$27</definedName>
    <definedName name="_xlnm.Print_Area" localSheetId="12">'2012'!$A$1:$J$27</definedName>
    <definedName name="_xlnm.Print_Area" localSheetId="11">'2013'!$A$1:$J$27</definedName>
    <definedName name="_xlnm.Print_Area" localSheetId="10">'2014'!$A$1:$J$27</definedName>
    <definedName name="_xlnm.Print_Area" localSheetId="9">'2015'!$A$1:$J$27</definedName>
    <definedName name="_xlnm.Print_Area" localSheetId="8">'2016'!$A$1:$J$27</definedName>
    <definedName name="_xlnm.Print_Area" localSheetId="7">'2017'!$A$1:$J$27</definedName>
    <definedName name="_xlnm.Print_Area" localSheetId="6">'2018'!$A$1:$J$27</definedName>
    <definedName name="_xlnm.Print_Area" localSheetId="5">'2019'!$A$1:$J$27</definedName>
    <definedName name="_xlnm.Print_Area" localSheetId="4">'2020'!$A$1:$J$27</definedName>
    <definedName name="_xlnm.Print_Area" localSheetId="3">'2021'!$A$1:$J$27</definedName>
    <definedName name="_xlnm.Print_Area" localSheetId="2">'2022'!$A$1:$J$27</definedName>
    <definedName name="_xlnm.Print_Area" localSheetId="1">'2023'!$A$1:$H$27</definedName>
    <definedName name="_xlnm.Print_Area" localSheetId="0">'2024'!$A$1:$H$27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3" l="1"/>
  <c r="B22" i="33"/>
  <c r="G21" i="33"/>
  <c r="H21" i="33"/>
  <c r="F21" i="33"/>
  <c r="D21" i="33"/>
  <c r="G20" i="33"/>
  <c r="F20" i="33"/>
  <c r="D20" i="33"/>
  <c r="H20" i="33"/>
  <c r="G19" i="33"/>
  <c r="G22" i="33" s="1"/>
  <c r="F19" i="33"/>
  <c r="F22" i="33" s="1"/>
  <c r="D19" i="33"/>
  <c r="H19" i="33" s="1"/>
  <c r="G18" i="33"/>
  <c r="F18" i="33"/>
  <c r="D18" i="33"/>
  <c r="H18" i="33" s="1"/>
  <c r="G17" i="33"/>
  <c r="H17" i="33"/>
  <c r="F17" i="33"/>
  <c r="D17" i="33"/>
  <c r="G16" i="33"/>
  <c r="F16" i="33"/>
  <c r="D16" i="33"/>
  <c r="H16" i="33" s="1"/>
  <c r="D15" i="33"/>
  <c r="D22" i="33" s="1"/>
  <c r="I17" i="22"/>
  <c r="H17" i="22"/>
  <c r="E17" i="22"/>
  <c r="F17" i="22" s="1"/>
  <c r="I21" i="22"/>
  <c r="H21" i="22"/>
  <c r="E21" i="22"/>
  <c r="F21" i="22"/>
  <c r="I20" i="22"/>
  <c r="H20" i="22"/>
  <c r="E20" i="22"/>
  <c r="F20" i="22"/>
  <c r="I17" i="21"/>
  <c r="H17" i="21"/>
  <c r="I20" i="21"/>
  <c r="H20" i="21"/>
  <c r="E20" i="21"/>
  <c r="F20" i="21" s="1"/>
  <c r="I21" i="21"/>
  <c r="H21" i="21"/>
  <c r="E21" i="21"/>
  <c r="F21" i="21"/>
  <c r="E17" i="21"/>
  <c r="F17" i="21"/>
  <c r="D22" i="20"/>
  <c r="I20" i="20"/>
  <c r="H20" i="20"/>
  <c r="H22" i="20" s="1"/>
  <c r="E20" i="20"/>
  <c r="F20" i="20"/>
  <c r="I21" i="20"/>
  <c r="H21" i="20"/>
  <c r="E21" i="20"/>
  <c r="F21" i="20" s="1"/>
  <c r="I17" i="20"/>
  <c r="I22" i="20" s="1"/>
  <c r="H17" i="20"/>
  <c r="E17" i="20"/>
  <c r="F17" i="20" s="1"/>
  <c r="D22" i="23"/>
  <c r="I21" i="23"/>
  <c r="H21" i="23"/>
  <c r="H22" i="23" s="1"/>
  <c r="E21" i="23"/>
  <c r="F21" i="23" s="1"/>
  <c r="F22" i="23" s="1"/>
  <c r="I20" i="23"/>
  <c r="I22" i="23" s="1"/>
  <c r="H20" i="23"/>
  <c r="E20" i="23"/>
  <c r="F20" i="23"/>
  <c r="I17" i="23"/>
  <c r="H17" i="23"/>
  <c r="E17" i="23"/>
  <c r="E22" i="23" s="1"/>
  <c r="F17" i="23"/>
  <c r="D22" i="24"/>
  <c r="I21" i="24"/>
  <c r="I22" i="24" s="1"/>
  <c r="H21" i="24"/>
  <c r="E21" i="24"/>
  <c r="F21" i="24" s="1"/>
  <c r="I20" i="24"/>
  <c r="H20" i="24"/>
  <c r="E20" i="24"/>
  <c r="F20" i="24"/>
  <c r="E17" i="24"/>
  <c r="F17" i="24" s="1"/>
  <c r="F22" i="24" s="1"/>
  <c r="I17" i="24"/>
  <c r="H17" i="24"/>
  <c r="H22" i="24" s="1"/>
  <c r="F22" i="21"/>
  <c r="F19" i="21"/>
  <c r="F18" i="21"/>
  <c r="F16" i="21"/>
  <c r="F15" i="21"/>
  <c r="I29" i="18"/>
  <c r="J29" i="18"/>
  <c r="F29" i="18"/>
  <c r="H29" i="18"/>
  <c r="E29" i="18"/>
  <c r="D29" i="18"/>
  <c r="I28" i="17"/>
  <c r="H28" i="17"/>
  <c r="F16" i="17"/>
  <c r="F17" i="17"/>
  <c r="F18" i="17"/>
  <c r="F19" i="17"/>
  <c r="F22" i="17"/>
  <c r="F23" i="17"/>
  <c r="F24" i="17"/>
  <c r="F25" i="17"/>
  <c r="F26" i="17"/>
  <c r="F27" i="17"/>
  <c r="F15" i="17"/>
  <c r="F28" i="17" s="1"/>
  <c r="E28" i="17"/>
  <c r="D28" i="17"/>
  <c r="E22" i="24"/>
  <c r="E22" i="20"/>
  <c r="H22" i="33" l="1"/>
  <c r="F22" i="20"/>
  <c r="H15" i="33"/>
</calcChain>
</file>

<file path=xl/sharedStrings.xml><?xml version="1.0" encoding="utf-8"?>
<sst xmlns="http://schemas.openxmlformats.org/spreadsheetml/2006/main" count="1109" uniqueCount="103">
  <si>
    <t>Situation en fin d'année</t>
  </si>
  <si>
    <t>Canton de Genève</t>
  </si>
  <si>
    <t>Total</t>
  </si>
  <si>
    <t>Répartition selon le sexe</t>
  </si>
  <si>
    <t>Autres</t>
  </si>
  <si>
    <r>
      <t>dont</t>
    </r>
    <r>
      <rPr>
        <sz val="8"/>
        <rFont val="Arial Narrow"/>
        <family val="2"/>
      </rPr>
      <t xml:space="preserve"> postes</t>
    </r>
  </si>
  <si>
    <t>Femmes,</t>
  </si>
  <si>
    <t>vacants</t>
  </si>
  <si>
    <t>Hommes</t>
  </si>
  <si>
    <t>Femmes</t>
  </si>
  <si>
    <t>en %</t>
  </si>
  <si>
    <t>Ministère public</t>
  </si>
  <si>
    <t>-</t>
  </si>
  <si>
    <t>Cour de cassation</t>
  </si>
  <si>
    <t>Cour de justice</t>
  </si>
  <si>
    <t>Tribunal administratif</t>
  </si>
  <si>
    <t>Tribunal des conflits</t>
  </si>
  <si>
    <t>Tribunal de première instance, Tribunal de police,</t>
  </si>
  <si>
    <t>Instruction</t>
  </si>
  <si>
    <t>Tribunal de la jeunesse</t>
  </si>
  <si>
    <t>Tribunal tutélaire et Justice de paix</t>
  </si>
  <si>
    <t>Commission de surveillance des offices des poursuites</t>
  </si>
  <si>
    <t xml:space="preserve">     et des faillites</t>
  </si>
  <si>
    <t>Tribunal cantonal des assurances sociales</t>
  </si>
  <si>
    <t>(1) Postes occupés à plein temps ou à temps partiel.</t>
  </si>
  <si>
    <r>
      <t>en 2005</t>
    </r>
    <r>
      <rPr>
        <sz val="10"/>
        <rFont val="Arial Narrow"/>
        <family val="2"/>
      </rPr>
      <t xml:space="preserve"> (1)</t>
    </r>
  </si>
  <si>
    <t>Office cantonal de la statistique - OCSTAT</t>
  </si>
  <si>
    <r>
      <t>en 2006</t>
    </r>
    <r>
      <rPr>
        <sz val="10"/>
        <rFont val="Arial Narrow"/>
        <family val="2"/>
      </rPr>
      <t xml:space="preserve"> (1)</t>
    </r>
  </si>
  <si>
    <t xml:space="preserve">Tribunal de première instance, Tribunal de police, </t>
  </si>
  <si>
    <t xml:space="preserve">Tribunal d'application des peines et des mesures, </t>
  </si>
  <si>
    <t>Tribunal des baux et loyers</t>
  </si>
  <si>
    <t>T 19.02.1.03</t>
  </si>
  <si>
    <r>
      <t>en 2007</t>
    </r>
    <r>
      <rPr>
        <sz val="10"/>
        <rFont val="Arial Narrow"/>
        <family val="2"/>
      </rPr>
      <t xml:space="preserve"> (1)</t>
    </r>
  </si>
  <si>
    <r>
      <t>en 1997</t>
    </r>
    <r>
      <rPr>
        <sz val="10"/>
        <rFont val="Arial Narrow"/>
        <family val="2"/>
      </rPr>
      <t xml:space="preserve"> (1)</t>
    </r>
  </si>
  <si>
    <r>
      <t>en 1998</t>
    </r>
    <r>
      <rPr>
        <sz val="10"/>
        <rFont val="Arial Narrow"/>
        <family val="2"/>
      </rPr>
      <t xml:space="preserve"> (1)</t>
    </r>
  </si>
  <si>
    <r>
      <t>en 1999</t>
    </r>
    <r>
      <rPr>
        <sz val="10"/>
        <rFont val="Arial Narrow"/>
        <family val="2"/>
      </rPr>
      <t xml:space="preserve"> (1)</t>
    </r>
  </si>
  <si>
    <r>
      <t>en 2000</t>
    </r>
    <r>
      <rPr>
        <sz val="10"/>
        <rFont val="Arial Narrow"/>
        <family val="2"/>
      </rPr>
      <t xml:space="preserve"> (1)</t>
    </r>
  </si>
  <si>
    <r>
      <t>en 2001</t>
    </r>
    <r>
      <rPr>
        <sz val="10"/>
        <rFont val="Arial Narrow"/>
        <family val="2"/>
      </rPr>
      <t xml:space="preserve"> (1)</t>
    </r>
  </si>
  <si>
    <r>
      <t>en 2002</t>
    </r>
    <r>
      <rPr>
        <sz val="10"/>
        <rFont val="Arial Narrow"/>
        <family val="2"/>
      </rPr>
      <t xml:space="preserve"> (1)</t>
    </r>
  </si>
  <si>
    <r>
      <t>en 2003</t>
    </r>
    <r>
      <rPr>
        <sz val="10"/>
        <rFont val="Arial Narrow"/>
        <family val="2"/>
      </rPr>
      <t xml:space="preserve"> (1)</t>
    </r>
  </si>
  <si>
    <r>
      <t>en 2004</t>
    </r>
    <r>
      <rPr>
        <sz val="10"/>
        <rFont val="Arial Narrow"/>
        <family val="2"/>
      </rPr>
      <t xml:space="preserve"> (1)</t>
    </r>
  </si>
  <si>
    <t>Effectif</t>
  </si>
  <si>
    <r>
      <t>en 1996</t>
    </r>
    <r>
      <rPr>
        <sz val="10"/>
        <rFont val="Arial Narrow"/>
        <family val="2"/>
      </rPr>
      <t xml:space="preserve"> (1)</t>
    </r>
  </si>
  <si>
    <r>
      <t>en 2008</t>
    </r>
    <r>
      <rPr>
        <sz val="10"/>
        <rFont val="Arial Narrow"/>
        <family val="2"/>
      </rPr>
      <t xml:space="preserve"> (1)</t>
    </r>
  </si>
  <si>
    <t>Date de mise à jour : 05.10.2009</t>
  </si>
  <si>
    <r>
      <t>en 2009</t>
    </r>
    <r>
      <rPr>
        <sz val="10"/>
        <rFont val="Arial Narrow"/>
        <family val="2"/>
      </rPr>
      <t xml:space="preserve"> (1)</t>
    </r>
  </si>
  <si>
    <t>Date de mise à jour : 08.12.2010</t>
  </si>
  <si>
    <t>Commission de surveillance des offices des poursuites et des faillites</t>
  </si>
  <si>
    <r>
      <t>en 2010</t>
    </r>
    <r>
      <rPr>
        <sz val="10"/>
        <rFont val="Arial Narrow"/>
        <family val="2"/>
      </rPr>
      <t xml:space="preserve"> (1)</t>
    </r>
  </si>
  <si>
    <t>Tribunal des baux et loyers, Chambre d'accusation</t>
  </si>
  <si>
    <t>Tribunal des baux et loyers, Chambre d'accusation,</t>
  </si>
  <si>
    <t>Date de mise à jour : 09.09.2011</t>
  </si>
  <si>
    <t xml:space="preserve">Commission cantonale de recours en matière administrative </t>
  </si>
  <si>
    <r>
      <t>en 2011</t>
    </r>
    <r>
      <rPr>
        <sz val="10"/>
        <rFont val="Arial Narrow"/>
        <family val="2"/>
      </rPr>
      <t xml:space="preserve"> (1)</t>
    </r>
  </si>
  <si>
    <t>Tribunal civil</t>
  </si>
  <si>
    <t>Tribunal pénal</t>
  </si>
  <si>
    <t>Tribunal des mineurs</t>
  </si>
  <si>
    <t>Tribunal administratif de première instance</t>
  </si>
  <si>
    <t>Date de mise à jour : 20.12.2012</t>
  </si>
  <si>
    <r>
      <t>en 2012</t>
    </r>
    <r>
      <rPr>
        <sz val="10"/>
        <rFont val="Arial Narrow"/>
        <family val="2"/>
      </rPr>
      <t xml:space="preserve"> (1)</t>
    </r>
  </si>
  <si>
    <t>Date de mise à jour : 20.08.2013</t>
  </si>
  <si>
    <r>
      <t>en 2013</t>
    </r>
    <r>
      <rPr>
        <sz val="10"/>
        <rFont val="Arial Narrow"/>
        <family val="2"/>
      </rPr>
      <t xml:space="preserve"> (1)</t>
    </r>
  </si>
  <si>
    <t>Tribunal de protection de l'adulte et de l'enfant</t>
  </si>
  <si>
    <t>Date de mise à jour : 10.09.2014</t>
  </si>
  <si>
    <r>
      <t>en 2014</t>
    </r>
    <r>
      <rPr>
        <sz val="10"/>
        <rFont val="Arial Narrow"/>
        <family val="2"/>
      </rPr>
      <t xml:space="preserve"> (1)</t>
    </r>
  </si>
  <si>
    <r>
      <t>en 2015</t>
    </r>
    <r>
      <rPr>
        <sz val="10"/>
        <rFont val="Arial Narrow"/>
        <family val="2"/>
      </rPr>
      <t xml:space="preserve"> (1)</t>
    </r>
  </si>
  <si>
    <t>Date de mise à jour : 09.05.2016</t>
  </si>
  <si>
    <t>Date de mise à jour : 03.06.2016</t>
  </si>
  <si>
    <t>titulaires</t>
  </si>
  <si>
    <t>Magistrats</t>
  </si>
  <si>
    <t>(1) Nombre de personnes.</t>
  </si>
  <si>
    <t>magistrats (2)</t>
  </si>
  <si>
    <t>(2) Magistrats judiciaires non titulaires avec appartenance politique.</t>
  </si>
  <si>
    <t>Commission cantonale de recours en matière administrative (3)</t>
  </si>
  <si>
    <r>
      <t>Source</t>
    </r>
    <r>
      <rPr>
        <i/>
        <sz val="8"/>
        <rFont val="Arial Narrow"/>
        <family val="2"/>
      </rPr>
      <t xml:space="preserve"> : Compte rendu de l'activité du pouvoir judiciaire</t>
    </r>
  </si>
  <si>
    <r>
      <t>Source</t>
    </r>
    <r>
      <rPr>
        <i/>
        <sz val="8"/>
        <rFont val="Arial Narrow"/>
        <family val="2"/>
      </rPr>
      <t xml:space="preserve"> : Compte rendu de l'activité des tribunaux</t>
    </r>
  </si>
  <si>
    <t>Cour de justice (3)</t>
  </si>
  <si>
    <t>(3) Non compris un magistrat (non titulaire) à élire. Au total, le Pouvoir judiciaire compte 117 autres magistrats (non titulaires).</t>
  </si>
  <si>
    <t>Tribunal de la jeunesse (3)</t>
  </si>
  <si>
    <r>
      <t>en 2016</t>
    </r>
    <r>
      <rPr>
        <sz val="10"/>
        <rFont val="Arial Narrow"/>
        <family val="2"/>
      </rPr>
      <t xml:space="preserve"> (1)</t>
    </r>
  </si>
  <si>
    <t>(2) Magistrats judiciaires non titulaires (suppléants et assesseurs) avec appartenance politique.</t>
  </si>
  <si>
    <t>T 19.02.1.02</t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</si>
  <si>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janvier</t>
    </r>
  </si>
  <si>
    <r>
      <t>Situation au 1</t>
    </r>
    <r>
      <rPr>
        <vertAlign val="superscript"/>
        <sz val="9"/>
        <rFont val="Arial Narrow"/>
        <family val="2"/>
      </rPr>
      <t>er</t>
    </r>
    <r>
      <rPr>
        <sz val="9"/>
        <rFont val="Arial Narrow"/>
        <family val="2"/>
      </rPr>
      <t xml:space="preserve"> février</t>
    </r>
  </si>
  <si>
    <r>
      <t>(3) Commission créée avec effet au 1</t>
    </r>
    <r>
      <rPr>
        <vertAlign val="superscript"/>
        <sz val="8"/>
        <rFont val="Arial Narrow"/>
        <family val="2"/>
      </rPr>
      <t>er</t>
    </r>
    <r>
      <rPr>
        <sz val="8"/>
        <rFont val="Arial Narrow"/>
        <family val="2"/>
      </rPr>
      <t xml:space="preserve"> janvier 2009. La CCRA est l'autorité de recours de première instance en matière administrative.</t>
    </r>
  </si>
  <si>
    <t xml:space="preserve">Magistrats judiciaires avec appartenance politique selon le sexe et la juridiction, </t>
  </si>
  <si>
    <t>Date de mise à jour : 02.05.2017</t>
  </si>
  <si>
    <t>Date de mise à jour : 12.04.2018</t>
  </si>
  <si>
    <r>
      <t>en 2017</t>
    </r>
    <r>
      <rPr>
        <sz val="10"/>
        <rFont val="Arial Narrow"/>
        <family val="2"/>
      </rPr>
      <t xml:space="preserve"> (1)</t>
    </r>
  </si>
  <si>
    <r>
      <t>en 2018</t>
    </r>
    <r>
      <rPr>
        <sz val="10"/>
        <rFont val="Arial Narrow"/>
        <family val="2"/>
      </rPr>
      <t xml:space="preserve"> (1)</t>
    </r>
  </si>
  <si>
    <t>Date de mise à jour : 10.04.2019</t>
  </si>
  <si>
    <r>
      <t>en 2019</t>
    </r>
    <r>
      <rPr>
        <sz val="10"/>
        <rFont val="Arial Narrow"/>
        <family val="2"/>
      </rPr>
      <t xml:space="preserve"> (1)</t>
    </r>
  </si>
  <si>
    <t>Date de mise à jour : 11.08.2020</t>
  </si>
  <si>
    <r>
      <t>en 2020</t>
    </r>
    <r>
      <rPr>
        <sz val="10"/>
        <rFont val="Arial Narrow"/>
        <family val="2"/>
      </rPr>
      <t xml:space="preserve"> (1)</t>
    </r>
  </si>
  <si>
    <t>Date de mise à jour : 15.04.2021</t>
  </si>
  <si>
    <r>
      <t>en 2021</t>
    </r>
    <r>
      <rPr>
        <sz val="10"/>
        <rFont val="Arial Narrow"/>
        <family val="2"/>
      </rPr>
      <t xml:space="preserve"> (1)</t>
    </r>
  </si>
  <si>
    <t>Date de mise à jour : 25.05.2022</t>
  </si>
  <si>
    <r>
      <t>en 2022</t>
    </r>
    <r>
      <rPr>
        <sz val="10"/>
        <rFont val="Arial Narrow"/>
        <family val="2"/>
      </rPr>
      <t xml:space="preserve"> (1)</t>
    </r>
  </si>
  <si>
    <t>Date de mise à jour : 29.03.2023</t>
  </si>
  <si>
    <r>
      <t>en 2023</t>
    </r>
    <r>
      <rPr>
        <sz val="10"/>
        <rFont val="Arial Narrow"/>
        <family val="2"/>
      </rPr>
      <t xml:space="preserve"> (1)</t>
    </r>
  </si>
  <si>
    <t>Date de mise à jour : 06.05.2024</t>
  </si>
  <si>
    <r>
      <t>en 2024</t>
    </r>
    <r>
      <rPr>
        <sz val="10"/>
        <rFont val="Arial Narrow"/>
        <family val="2"/>
      </rPr>
      <t xml:space="preserve"> (1)</t>
    </r>
  </si>
  <si>
    <t>Date de mise à jour :09.04.2025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</si>
</sst>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0.0"/>
    <numFmt numFmtId="172" formatCode="#,##0.000"/>
  </numFmts>
  <fonts count="18" x14ac:knownFonts="1">
    <font>
      <sz val="8"/>
      <name val="Arial Narrow"/>
    </font>
    <font>
      <sz val="8"/>
      <name val="Arial Narrow"/>
      <family val="2"/>
    </font>
    <font>
      <i/>
      <sz val="11"/>
      <color indexed="9"/>
      <name val="Arial Narrow"/>
      <family val="2"/>
    </font>
    <font>
      <i/>
      <sz val="11"/>
      <color indexed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sz val="10"/>
      <name val="MS Sans Serif"/>
      <family val="2"/>
    </font>
    <font>
      <b/>
      <sz val="8"/>
      <name val="Arial Narrow"/>
      <family val="2"/>
    </font>
    <font>
      <b/>
      <sz val="10"/>
      <name val="MS Sans Serif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z val="10"/>
      <color indexed="48"/>
      <name val="Arial Narrow"/>
      <family val="2"/>
    </font>
    <font>
      <vertAlign val="superscript"/>
      <sz val="9"/>
      <name val="Arial Narrow"/>
      <family val="2"/>
    </font>
    <font>
      <vertAlign val="superscript"/>
      <sz val="8"/>
      <name val="Arial Narrow"/>
      <family val="2"/>
    </font>
    <font>
      <sz val="8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3" fontId="4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1" fillId="0" borderId="0" xfId="0" applyNumberFormat="1" applyFont="1"/>
    <xf numFmtId="3" fontId="1" fillId="0" borderId="0" xfId="0" applyNumberFormat="1" applyFont="1" applyAlignment="1"/>
    <xf numFmtId="3" fontId="4" fillId="0" borderId="0" xfId="0" applyNumberFormat="1" applyFont="1" applyBorder="1"/>
    <xf numFmtId="3" fontId="4" fillId="0" borderId="0" xfId="0" applyNumberFormat="1" applyFont="1"/>
    <xf numFmtId="3" fontId="4" fillId="0" borderId="0" xfId="0" applyNumberFormat="1" applyFont="1" applyAlignment="1"/>
    <xf numFmtId="3" fontId="6" fillId="0" borderId="0" xfId="0" applyNumberFormat="1" applyFont="1" applyBorder="1" applyAlignment="1">
      <alignment horizontal="left"/>
    </xf>
    <xf numFmtId="3" fontId="6" fillId="0" borderId="0" xfId="0" applyNumberFormat="1" applyFont="1" applyBorder="1"/>
    <xf numFmtId="3" fontId="6" fillId="0" borderId="0" xfId="0" applyNumberFormat="1" applyFont="1"/>
    <xf numFmtId="3" fontId="6" fillId="0" borderId="0" xfId="0" applyNumberFormat="1" applyFont="1" applyAlignment="1"/>
    <xf numFmtId="3" fontId="6" fillId="0" borderId="0" xfId="0" applyNumberFormat="1" applyFont="1" applyBorder="1" applyAlignment="1">
      <alignment horizontal="right"/>
    </xf>
    <xf numFmtId="3" fontId="6" fillId="0" borderId="1" xfId="0" applyNumberFormat="1" applyFont="1" applyBorder="1"/>
    <xf numFmtId="3" fontId="1" fillId="0" borderId="0" xfId="0" applyNumberFormat="1" applyFont="1" applyBorder="1" applyAlignment="1">
      <alignment horizontal="right"/>
    </xf>
    <xf numFmtId="3" fontId="6" fillId="0" borderId="2" xfId="0" applyNumberFormat="1" applyFont="1" applyBorder="1"/>
    <xf numFmtId="3" fontId="1" fillId="0" borderId="2" xfId="0" applyNumberFormat="1" applyFont="1" applyBorder="1" applyAlignment="1"/>
    <xf numFmtId="3" fontId="6" fillId="0" borderId="0" xfId="0" applyNumberFormat="1" applyFont="1" applyBorder="1" applyAlignment="1"/>
    <xf numFmtId="3" fontId="8" fillId="0" borderId="0" xfId="0" applyNumberFormat="1" applyFont="1" applyBorder="1" applyAlignment="1">
      <alignment horizontal="right" wrapText="1"/>
    </xf>
    <xf numFmtId="3" fontId="7" fillId="0" borderId="0" xfId="0" applyNumberFormat="1" applyFont="1" applyAlignment="1"/>
    <xf numFmtId="3" fontId="1" fillId="0" borderId="0" xfId="0" applyNumberFormat="1" applyFont="1" applyBorder="1" applyAlignment="1">
      <alignment horizontal="left"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right"/>
    </xf>
    <xf numFmtId="3" fontId="7" fillId="0" borderId="0" xfId="0" applyNumberFormat="1" applyFont="1" applyAlignment="1">
      <alignment horizontal="right" wrapText="1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3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170" fontId="1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left"/>
    </xf>
    <xf numFmtId="1" fontId="10" fillId="0" borderId="0" xfId="0" applyNumberFormat="1" applyFont="1" applyFill="1" applyBorder="1" applyAlignment="1">
      <alignment horizontal="left"/>
    </xf>
    <xf numFmtId="0" fontId="11" fillId="0" borderId="0" xfId="0" applyFont="1" applyFill="1"/>
    <xf numFmtId="3" fontId="10" fillId="0" borderId="0" xfId="0" applyNumberFormat="1" applyFont="1" applyFill="1" applyBorder="1" applyAlignment="1">
      <alignment horizontal="right"/>
    </xf>
    <xf numFmtId="170" fontId="12" fillId="0" borderId="0" xfId="0" applyNumberFormat="1" applyFont="1" applyFill="1" applyAlignment="1">
      <alignment horizontal="right"/>
    </xf>
    <xf numFmtId="0" fontId="9" fillId="0" borderId="0" xfId="0" applyFont="1"/>
    <xf numFmtId="0" fontId="0" fillId="0" borderId="0" xfId="0" applyFill="1"/>
    <xf numFmtId="0" fontId="0" fillId="0" borderId="1" xfId="0" applyBorder="1"/>
    <xf numFmtId="3" fontId="3" fillId="0" borderId="0" xfId="0" applyNumberFormat="1" applyFont="1" applyFill="1" applyAlignment="1">
      <alignment vertical="center"/>
    </xf>
    <xf numFmtId="0" fontId="14" fillId="0" borderId="0" xfId="0" applyFont="1" applyAlignment="1">
      <alignment horizontal="left"/>
    </xf>
    <xf numFmtId="3" fontId="2" fillId="0" borderId="3" xfId="0" applyNumberFormat="1" applyFont="1" applyFill="1" applyBorder="1" applyAlignment="1">
      <alignment horizontal="left" vertical="center"/>
    </xf>
    <xf numFmtId="3" fontId="2" fillId="0" borderId="3" xfId="0" applyNumberFormat="1" applyFont="1" applyFill="1" applyBorder="1" applyAlignment="1">
      <alignment vertical="center"/>
    </xf>
    <xf numFmtId="3" fontId="2" fillId="0" borderId="3" xfId="0" applyNumberFormat="1" applyFont="1" applyFill="1" applyBorder="1" applyAlignment="1">
      <alignment horizontal="right" vertical="center"/>
    </xf>
    <xf numFmtId="1" fontId="2" fillId="0" borderId="3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left" indent="1"/>
    </xf>
    <xf numFmtId="3" fontId="7" fillId="0" borderId="0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170" fontId="7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3" fontId="6" fillId="0" borderId="4" xfId="0" applyNumberFormat="1" applyFont="1" applyBorder="1"/>
    <xf numFmtId="3" fontId="10" fillId="0" borderId="0" xfId="0" applyNumberFormat="1" applyFont="1" applyFill="1" applyAlignment="1">
      <alignment horizontal="right"/>
    </xf>
    <xf numFmtId="3" fontId="10" fillId="0" borderId="0" xfId="0" applyNumberFormat="1" applyFont="1" applyAlignment="1"/>
    <xf numFmtId="170" fontId="10" fillId="0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170" fontId="0" fillId="0" borderId="0" xfId="0" applyNumberFormat="1"/>
    <xf numFmtId="170" fontId="12" fillId="0" borderId="0" xfId="0" applyNumberFormat="1" applyFont="1"/>
    <xf numFmtId="0" fontId="0" fillId="0" borderId="0" xfId="0" applyFill="1" applyAlignment="1">
      <alignment horizontal="right"/>
    </xf>
    <xf numFmtId="3" fontId="0" fillId="0" borderId="0" xfId="0" applyNumberFormat="1" applyFont="1" applyFill="1" applyBorder="1" applyAlignment="1">
      <alignment horizontal="left"/>
    </xf>
    <xf numFmtId="1" fontId="0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/>
    </xf>
    <xf numFmtId="1" fontId="7" fillId="0" borderId="0" xfId="0" applyNumberFormat="1" applyFont="1" applyFill="1" applyBorder="1" applyAlignment="1">
      <alignment horizontal="left"/>
    </xf>
    <xf numFmtId="0" fontId="7" fillId="0" borderId="0" xfId="0" applyFont="1" applyFill="1" applyAlignment="1">
      <alignment horizontal="right"/>
    </xf>
    <xf numFmtId="3" fontId="7" fillId="0" borderId="0" xfId="0" applyNumberFormat="1" applyFont="1" applyBorder="1" applyAlignment="1">
      <alignment horizontal="right"/>
    </xf>
    <xf numFmtId="172" fontId="1" fillId="0" borderId="0" xfId="0" applyNumberFormat="1" applyFont="1" applyAlignment="1"/>
    <xf numFmtId="3" fontId="0" fillId="0" borderId="0" xfId="0" applyNumberFormat="1" applyFont="1" applyBorder="1" applyAlignment="1">
      <alignment horizontal="right"/>
    </xf>
    <xf numFmtId="20" fontId="13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left" indent="1"/>
    </xf>
    <xf numFmtId="3" fontId="7" fillId="0" borderId="0" xfId="0" quotePrefix="1" applyNumberFormat="1" applyFont="1" applyFill="1" applyBorder="1" applyAlignment="1">
      <alignment horizontal="right"/>
    </xf>
    <xf numFmtId="3" fontId="17" fillId="0" borderId="0" xfId="0" applyNumberFormat="1" applyFont="1" applyFill="1" applyAlignment="1">
      <alignment horizontal="right"/>
    </xf>
    <xf numFmtId="3" fontId="17" fillId="0" borderId="0" xfId="0" applyNumberFormat="1" applyFont="1" applyFill="1" applyAlignment="1"/>
    <xf numFmtId="0" fontId="1" fillId="0" borderId="0" xfId="0" applyFont="1" applyFill="1" applyAlignment="1">
      <alignment horizontal="right"/>
    </xf>
    <xf numFmtId="170" fontId="1" fillId="0" borderId="0" xfId="1" applyNumberFormat="1" applyFont="1" applyFill="1" applyAlignment="1">
      <alignment horizontal="right"/>
    </xf>
    <xf numFmtId="170" fontId="12" fillId="0" borderId="0" xfId="0" applyNumberFormat="1" applyFont="1" applyFill="1" applyBorder="1" applyAlignment="1">
      <alignment horizontal="right"/>
    </xf>
    <xf numFmtId="170" fontId="10" fillId="0" borderId="0" xfId="1" applyNumberFormat="1" applyFont="1" applyFill="1" applyAlignment="1">
      <alignment horizontal="right"/>
    </xf>
    <xf numFmtId="3" fontId="1" fillId="0" borderId="0" xfId="0" quotePrefix="1" applyNumberFormat="1" applyFont="1" applyFill="1" applyBorder="1" applyAlignment="1">
      <alignment horizontal="right"/>
    </xf>
    <xf numFmtId="3" fontId="1" fillId="0" borderId="0" xfId="0" applyNumberFormat="1" applyFont="1" applyFill="1" applyAlignme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A75C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FCECE"/>
      <rgbColor rgb="00B2B2B2"/>
      <rgbColor rgb="00999999"/>
      <rgbColor rgb="007F7F7F"/>
      <rgbColor rgb="00666666"/>
      <rgbColor rgb="004C4C4C"/>
      <rgbColor rgb="00B2B2B2"/>
      <rgbColor rgb="003A75C4"/>
      <rgbColor rgb="00FF00FF"/>
      <rgbColor rgb="00FFFF00"/>
      <rgbColor rgb="0000FFFF"/>
      <rgbColor rgb="00800080"/>
      <rgbColor rgb="00800000"/>
      <rgbColor rgb="00FF0000"/>
      <rgbColor rgb="001F61A9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0</xdr:rowOff>
    </xdr:from>
    <xdr:to>
      <xdr:col>7</xdr:col>
      <xdr:colOff>561975</xdr:colOff>
      <xdr:row>1</xdr:row>
      <xdr:rowOff>28575</xdr:rowOff>
    </xdr:to>
    <xdr:pic>
      <xdr:nvPicPr>
        <xdr:cNvPr id="30722" name="Picture 1" descr="logo stat-ge">
          <a:extLst>
            <a:ext uri="{FF2B5EF4-FFF2-40B4-BE49-F238E27FC236}">
              <a16:creationId xmlns:a16="http://schemas.microsoft.com/office/drawing/2014/main" id="{7F959ACD-BE49-E045-E953-DF0817F22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4143" name="Picture 1" descr="logo stat-ge">
          <a:extLst>
            <a:ext uri="{FF2B5EF4-FFF2-40B4-BE49-F238E27FC236}">
              <a16:creationId xmlns:a16="http://schemas.microsoft.com/office/drawing/2014/main" id="{7F695F6F-7961-ADA8-F182-79EE10AC4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5167" name="Picture 1" descr="logo stat-ge">
          <a:extLst>
            <a:ext uri="{FF2B5EF4-FFF2-40B4-BE49-F238E27FC236}">
              <a16:creationId xmlns:a16="http://schemas.microsoft.com/office/drawing/2014/main" id="{4ED45F27-B544-EED3-3626-0BEA880D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6191" name="Picture 1" descr="logo stat-ge">
          <a:extLst>
            <a:ext uri="{FF2B5EF4-FFF2-40B4-BE49-F238E27FC236}">
              <a16:creationId xmlns:a16="http://schemas.microsoft.com/office/drawing/2014/main" id="{F3B87004-F898-6F66-EC28-C8A95B24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7215" name="Picture 1" descr="logo stat-ge">
          <a:extLst>
            <a:ext uri="{FF2B5EF4-FFF2-40B4-BE49-F238E27FC236}">
              <a16:creationId xmlns:a16="http://schemas.microsoft.com/office/drawing/2014/main" id="{0CE53240-E375-CCBF-D171-72001E08E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8239" name="Picture 1" descr="logo stat-ge">
          <a:extLst>
            <a:ext uri="{FF2B5EF4-FFF2-40B4-BE49-F238E27FC236}">
              <a16:creationId xmlns:a16="http://schemas.microsoft.com/office/drawing/2014/main" id="{25073B16-EA2C-C18F-8033-C23D86126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9263" name="Picture 1" descr="logo stat-ge">
          <a:extLst>
            <a:ext uri="{FF2B5EF4-FFF2-40B4-BE49-F238E27FC236}">
              <a16:creationId xmlns:a16="http://schemas.microsoft.com/office/drawing/2014/main" id="{7691C249-9890-E67B-4A2E-24E44A41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0287" name="Picture 1" descr="logo stat-ge">
          <a:extLst>
            <a:ext uri="{FF2B5EF4-FFF2-40B4-BE49-F238E27FC236}">
              <a16:creationId xmlns:a16="http://schemas.microsoft.com/office/drawing/2014/main" id="{26C54B1F-39AD-0A10-2EF4-D8405E23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1311" name="Picture 1" descr="logo stat-ge">
          <a:extLst>
            <a:ext uri="{FF2B5EF4-FFF2-40B4-BE49-F238E27FC236}">
              <a16:creationId xmlns:a16="http://schemas.microsoft.com/office/drawing/2014/main" id="{212D50A4-B217-044B-6EDB-83C2B3D1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2335" name="Picture 2" descr="logo stat-ge">
          <a:extLst>
            <a:ext uri="{FF2B5EF4-FFF2-40B4-BE49-F238E27FC236}">
              <a16:creationId xmlns:a16="http://schemas.microsoft.com/office/drawing/2014/main" id="{B950B68D-2B18-6B0B-8C22-DD7D004C5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3359" name="Picture 2" descr="logo stat-ge">
          <a:extLst>
            <a:ext uri="{FF2B5EF4-FFF2-40B4-BE49-F238E27FC236}">
              <a16:creationId xmlns:a16="http://schemas.microsoft.com/office/drawing/2014/main" id="{F00B0E39-C893-0DDD-9F25-7B50118A3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0</xdr:rowOff>
    </xdr:from>
    <xdr:to>
      <xdr:col>7</xdr:col>
      <xdr:colOff>561975</xdr:colOff>
      <xdr:row>1</xdr:row>
      <xdr:rowOff>28575</xdr:rowOff>
    </xdr:to>
    <xdr:pic>
      <xdr:nvPicPr>
        <xdr:cNvPr id="29703" name="Picture 1" descr="logo stat-ge">
          <a:extLst>
            <a:ext uri="{FF2B5EF4-FFF2-40B4-BE49-F238E27FC236}">
              <a16:creationId xmlns:a16="http://schemas.microsoft.com/office/drawing/2014/main" id="{B00C765D-3FA8-1C0C-4034-8F77282F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4525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4383" name="Picture 4" descr="logo stat-ge">
          <a:extLst>
            <a:ext uri="{FF2B5EF4-FFF2-40B4-BE49-F238E27FC236}">
              <a16:creationId xmlns:a16="http://schemas.microsoft.com/office/drawing/2014/main" id="{3CA9CA33-CE9F-2654-4CA9-92F4E3003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5407" name="Picture 2" descr="logo stat-ge">
          <a:extLst>
            <a:ext uri="{FF2B5EF4-FFF2-40B4-BE49-F238E27FC236}">
              <a16:creationId xmlns:a16="http://schemas.microsoft.com/office/drawing/2014/main" id="{D100CFA6-813D-3CD1-B64D-43D9CCBD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6431" name="Picture 2" descr="logo stat-ge">
          <a:extLst>
            <a:ext uri="{FF2B5EF4-FFF2-40B4-BE49-F238E27FC236}">
              <a16:creationId xmlns:a16="http://schemas.microsoft.com/office/drawing/2014/main" id="{8A12FA18-FE37-8F97-4CFC-54A055303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17455" name="Picture 2" descr="logo stat-ge">
          <a:extLst>
            <a:ext uri="{FF2B5EF4-FFF2-40B4-BE49-F238E27FC236}">
              <a16:creationId xmlns:a16="http://schemas.microsoft.com/office/drawing/2014/main" id="{659BD18B-D284-7BA6-EFCD-1CA5621F2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18479" name="Picture 3" descr="logo stat-ge">
          <a:extLst>
            <a:ext uri="{FF2B5EF4-FFF2-40B4-BE49-F238E27FC236}">
              <a16:creationId xmlns:a16="http://schemas.microsoft.com/office/drawing/2014/main" id="{0AB397D6-04AC-E62D-910E-5CEE434E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19503" name="Picture 3" descr="logo stat-ge">
          <a:extLst>
            <a:ext uri="{FF2B5EF4-FFF2-40B4-BE49-F238E27FC236}">
              <a16:creationId xmlns:a16="http://schemas.microsoft.com/office/drawing/2014/main" id="{8E47C8ED-636B-268E-906D-CE5E168F7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20527" name="Picture 3" descr="logo stat-ge">
          <a:extLst>
            <a:ext uri="{FF2B5EF4-FFF2-40B4-BE49-F238E27FC236}">
              <a16:creationId xmlns:a16="http://schemas.microsoft.com/office/drawing/2014/main" id="{6A898869-4BE8-13B9-31BE-3924A195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21551" name="Picture 3" descr="logo stat-ge">
          <a:extLst>
            <a:ext uri="{FF2B5EF4-FFF2-40B4-BE49-F238E27FC236}">
              <a16:creationId xmlns:a16="http://schemas.microsoft.com/office/drawing/2014/main" id="{803BA28F-711F-4655-5F19-B83FC34E3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22575" name="Picture 3" descr="logo stat-ge">
          <a:extLst>
            <a:ext uri="{FF2B5EF4-FFF2-40B4-BE49-F238E27FC236}">
              <a16:creationId xmlns:a16="http://schemas.microsoft.com/office/drawing/2014/main" id="{EA56968A-DB1A-4023-FA64-45F46D45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23599" name="Picture 3" descr="logo stat-ge">
          <a:extLst>
            <a:ext uri="{FF2B5EF4-FFF2-40B4-BE49-F238E27FC236}">
              <a16:creationId xmlns:a16="http://schemas.microsoft.com/office/drawing/2014/main" id="{28FE119A-94FE-7F23-F3D1-705E6143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28681" name="Picture 1" descr="logo stat-ge">
          <a:extLst>
            <a:ext uri="{FF2B5EF4-FFF2-40B4-BE49-F238E27FC236}">
              <a16:creationId xmlns:a16="http://schemas.microsoft.com/office/drawing/2014/main" id="{599EBED8-0466-D362-797C-09D6CA88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457200</xdr:colOff>
      <xdr:row>0</xdr:row>
      <xdr:rowOff>0</xdr:rowOff>
    </xdr:from>
    <xdr:to>
      <xdr:col>8</xdr:col>
      <xdr:colOff>647700</xdr:colOff>
      <xdr:row>1</xdr:row>
      <xdr:rowOff>28575</xdr:rowOff>
    </xdr:to>
    <xdr:pic>
      <xdr:nvPicPr>
        <xdr:cNvPr id="24623" name="Picture 3" descr="logo stat-ge">
          <a:extLst>
            <a:ext uri="{FF2B5EF4-FFF2-40B4-BE49-F238E27FC236}">
              <a16:creationId xmlns:a16="http://schemas.microsoft.com/office/drawing/2014/main" id="{57017514-28A8-ED9B-5CC2-C5CC657A4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27660" name="Picture 1" descr="logo stat-ge">
          <a:extLst>
            <a:ext uri="{FF2B5EF4-FFF2-40B4-BE49-F238E27FC236}">
              <a16:creationId xmlns:a16="http://schemas.microsoft.com/office/drawing/2014/main" id="{F13E5589-B5F8-8E4C-E18E-1775130E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26647" name="Picture 1" descr="logo stat-ge">
          <a:extLst>
            <a:ext uri="{FF2B5EF4-FFF2-40B4-BE49-F238E27FC236}">
              <a16:creationId xmlns:a16="http://schemas.microsoft.com/office/drawing/2014/main" id="{7BCEA508-2DC3-CDC0-BCB8-C0A48ECD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25641" name="Picture 1" descr="logo stat-ge">
          <a:extLst>
            <a:ext uri="{FF2B5EF4-FFF2-40B4-BE49-F238E27FC236}">
              <a16:creationId xmlns:a16="http://schemas.microsoft.com/office/drawing/2014/main" id="{E5ADB2D5-E220-0021-6FA6-0E0D014C6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1071" name="Picture 1" descr="logo stat-ge">
          <a:extLst>
            <a:ext uri="{FF2B5EF4-FFF2-40B4-BE49-F238E27FC236}">
              <a16:creationId xmlns:a16="http://schemas.microsoft.com/office/drawing/2014/main" id="{DE5F1AC5-F87F-0101-6B63-2B85A340C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2095" name="Picture 1" descr="logo stat-ge">
          <a:extLst>
            <a:ext uri="{FF2B5EF4-FFF2-40B4-BE49-F238E27FC236}">
              <a16:creationId xmlns:a16="http://schemas.microsoft.com/office/drawing/2014/main" id="{19891213-51FF-F826-7812-4A109DC9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9</xdr:col>
      <xdr:colOff>561975</xdr:colOff>
      <xdr:row>1</xdr:row>
      <xdr:rowOff>28575</xdr:rowOff>
    </xdr:to>
    <xdr:pic>
      <xdr:nvPicPr>
        <xdr:cNvPr id="3119" name="Picture 1" descr="logo stat-ge">
          <a:extLst>
            <a:ext uri="{FF2B5EF4-FFF2-40B4-BE49-F238E27FC236}">
              <a16:creationId xmlns:a16="http://schemas.microsoft.com/office/drawing/2014/main" id="{22B9939F-9DCA-F031-9189-A61655216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0"/>
          <a:ext cx="7620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8F7E-FAA9-43CD-99DA-5610C12E4DFC}">
  <sheetPr>
    <pageSetUpPr fitToPage="1"/>
  </sheetPr>
  <dimension ref="A1:H28"/>
  <sheetViews>
    <sheetView tabSelected="1"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61.3984375" style="3" customWidth="1"/>
    <col min="2" max="2" width="12" style="3" customWidth="1"/>
    <col min="3" max="4" width="13" style="3" customWidth="1"/>
    <col min="5" max="5" width="3" style="3" customWidth="1"/>
    <col min="6" max="7" width="11" style="3" customWidth="1"/>
    <col min="8" max="8" width="12" style="3" customWidth="1"/>
    <col min="9" max="16384" width="16" style="3"/>
  </cols>
  <sheetData>
    <row r="1" spans="1:8" ht="34.5" customHeight="1" x14ac:dyDescent="0.25">
      <c r="A1" s="42" t="s">
        <v>26</v>
      </c>
    </row>
    <row r="2" spans="1:8" s="41" customFormat="1" ht="5.0999999999999996" customHeight="1" thickBot="1" x14ac:dyDescent="0.3">
      <c r="A2" s="43"/>
      <c r="B2" s="44"/>
      <c r="C2" s="44"/>
      <c r="D2" s="44"/>
      <c r="E2" s="44"/>
      <c r="F2" s="45"/>
      <c r="G2" s="45"/>
      <c r="H2" s="46"/>
    </row>
    <row r="3" spans="1:8" s="4" customFormat="1" ht="39.950000000000003" customHeight="1" x14ac:dyDescent="0.25">
      <c r="A3" s="1" t="s">
        <v>85</v>
      </c>
      <c r="B3" s="2"/>
      <c r="C3" s="2"/>
      <c r="D3" s="2"/>
      <c r="E3" s="2"/>
      <c r="F3" s="2"/>
      <c r="G3" s="2"/>
      <c r="H3" s="2"/>
    </row>
    <row r="4" spans="1:8" s="7" customFormat="1" ht="15" customHeight="1" x14ac:dyDescent="0.2">
      <c r="A4" s="1" t="s">
        <v>101</v>
      </c>
      <c r="B4" s="5"/>
      <c r="C4" s="5"/>
      <c r="D4" s="5"/>
      <c r="E4" s="5"/>
      <c r="F4" s="5"/>
      <c r="G4" s="5"/>
      <c r="H4" s="47" t="s">
        <v>81</v>
      </c>
    </row>
    <row r="5" spans="1:8" s="11" customFormat="1" ht="15.95" customHeight="1" x14ac:dyDescent="0.25">
      <c r="A5" s="8" t="s">
        <v>0</v>
      </c>
      <c r="B5" s="9"/>
      <c r="C5" s="9"/>
      <c r="D5" s="9"/>
      <c r="E5" s="9"/>
      <c r="F5" s="9"/>
      <c r="G5" s="9"/>
      <c r="H5" s="12" t="s">
        <v>1</v>
      </c>
    </row>
    <row r="6" spans="1:8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s="4" customFormat="1" ht="3.95" customHeight="1" x14ac:dyDescent="0.25">
      <c r="A7" s="9"/>
      <c r="B7" s="9"/>
      <c r="C7" s="9"/>
      <c r="D7" s="9"/>
      <c r="E7" s="9"/>
      <c r="F7" s="9"/>
      <c r="G7" s="9"/>
      <c r="H7" s="9"/>
    </row>
    <row r="8" spans="1:8" s="4" customFormat="1" ht="12" customHeight="1" x14ac:dyDescent="0.25">
      <c r="A8" s="9"/>
      <c r="B8" s="9"/>
      <c r="C8" s="9"/>
      <c r="D8" s="25" t="s">
        <v>41</v>
      </c>
      <c r="E8" s="9"/>
      <c r="F8" s="9"/>
      <c r="H8" s="14" t="s">
        <v>3</v>
      </c>
    </row>
    <row r="9" spans="1:8" s="4" customFormat="1" ht="3.95" customHeight="1" x14ac:dyDescent="0.25">
      <c r="A9" s="9"/>
      <c r="B9" s="13"/>
      <c r="C9" s="13"/>
      <c r="D9" s="13"/>
      <c r="E9" s="9"/>
      <c r="F9" s="13"/>
      <c r="G9" s="13"/>
      <c r="H9" s="13"/>
    </row>
    <row r="10" spans="1:8" s="4" customFormat="1" ht="3.95" customHeight="1" x14ac:dyDescent="0.25">
      <c r="A10" s="9"/>
      <c r="B10" s="15"/>
      <c r="C10" s="15"/>
      <c r="D10" s="15"/>
      <c r="E10" s="9"/>
      <c r="F10" s="9"/>
      <c r="G10" s="9"/>
      <c r="H10" s="9"/>
    </row>
    <row r="11" spans="1:8" s="4" customFormat="1" ht="12" customHeight="1" x14ac:dyDescent="0.25">
      <c r="A11" s="9"/>
      <c r="B11" s="69" t="s">
        <v>69</v>
      </c>
      <c r="C11" s="14" t="s">
        <v>4</v>
      </c>
      <c r="D11" s="17"/>
      <c r="E11" s="17"/>
      <c r="F11" s="14"/>
      <c r="G11" s="14"/>
      <c r="H11" s="14" t="s">
        <v>6</v>
      </c>
    </row>
    <row r="12" spans="1:8" s="25" customFormat="1" ht="12" customHeight="1" x14ac:dyDescent="0.25">
      <c r="A12" s="20"/>
      <c r="B12" s="69" t="s">
        <v>68</v>
      </c>
      <c r="C12" s="14" t="s">
        <v>71</v>
      </c>
      <c r="D12" s="22" t="s">
        <v>2</v>
      </c>
      <c r="E12" s="22"/>
      <c r="F12" s="24" t="s">
        <v>8</v>
      </c>
      <c r="G12" s="24" t="s">
        <v>9</v>
      </c>
      <c r="H12" s="14" t="s">
        <v>10</v>
      </c>
    </row>
    <row r="13" spans="1:8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</row>
    <row r="14" spans="1:8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</row>
    <row r="15" spans="1:8" s="4" customFormat="1" ht="20.100000000000001" customHeight="1" x14ac:dyDescent="0.25">
      <c r="A15" s="28" t="s">
        <v>11</v>
      </c>
      <c r="B15" s="30">
        <v>49</v>
      </c>
      <c r="C15" s="79" t="s">
        <v>12</v>
      </c>
      <c r="D15" s="31">
        <f t="shared" ref="D15:D21" si="0">SUM(B15:C15)</f>
        <v>49</v>
      </c>
      <c r="E15" s="31"/>
      <c r="F15" s="30">
        <v>20</v>
      </c>
      <c r="G15" s="30">
        <v>29</v>
      </c>
      <c r="H15" s="76">
        <f>G15*100/D15</f>
        <v>59.183673469387756</v>
      </c>
    </row>
    <row r="16" spans="1:8" s="4" customFormat="1" ht="12" customHeight="1" x14ac:dyDescent="0.25">
      <c r="A16" s="62" t="s">
        <v>54</v>
      </c>
      <c r="B16" s="30">
        <v>28</v>
      </c>
      <c r="C16" s="30">
        <v>104</v>
      </c>
      <c r="D16" s="31">
        <f t="shared" si="0"/>
        <v>132</v>
      </c>
      <c r="E16" s="31"/>
      <c r="F16" s="30">
        <f>8+53</f>
        <v>61</v>
      </c>
      <c r="G16" s="30">
        <f>20+51</f>
        <v>71</v>
      </c>
      <c r="H16" s="76">
        <f>G16*100/D16</f>
        <v>53.787878787878789</v>
      </c>
    </row>
    <row r="17" spans="1:8" s="4" customFormat="1" ht="12" customHeight="1" x14ac:dyDescent="0.25">
      <c r="A17" s="62" t="s">
        <v>55</v>
      </c>
      <c r="B17" s="30">
        <v>25</v>
      </c>
      <c r="C17" s="30">
        <v>42</v>
      </c>
      <c r="D17" s="31">
        <f t="shared" si="0"/>
        <v>67</v>
      </c>
      <c r="E17" s="31"/>
      <c r="F17" s="30">
        <f>11+30</f>
        <v>41</v>
      </c>
      <c r="G17" s="30">
        <f>14+12</f>
        <v>26</v>
      </c>
      <c r="H17" s="76">
        <f t="shared" ref="H17:H22" si="1">G17*100/D17</f>
        <v>38.805970149253731</v>
      </c>
    </row>
    <row r="18" spans="1:8" s="4" customFormat="1" ht="12" customHeight="1" x14ac:dyDescent="0.25">
      <c r="A18" s="33" t="s">
        <v>62</v>
      </c>
      <c r="B18" s="30">
        <v>11</v>
      </c>
      <c r="C18" s="30">
        <v>69</v>
      </c>
      <c r="D18" s="31">
        <f t="shared" si="0"/>
        <v>80</v>
      </c>
      <c r="E18" s="31"/>
      <c r="F18" s="30">
        <f>2+22</f>
        <v>24</v>
      </c>
      <c r="G18" s="30">
        <f>9+47</f>
        <v>56</v>
      </c>
      <c r="H18" s="76">
        <f t="shared" si="1"/>
        <v>70</v>
      </c>
    </row>
    <row r="19" spans="1:8" s="4" customFormat="1" ht="12" customHeight="1" x14ac:dyDescent="0.25">
      <c r="A19" s="63" t="s">
        <v>56</v>
      </c>
      <c r="B19" s="30">
        <v>7</v>
      </c>
      <c r="C19" s="30">
        <v>19</v>
      </c>
      <c r="D19" s="31">
        <f t="shared" si="0"/>
        <v>26</v>
      </c>
      <c r="E19" s="31"/>
      <c r="F19" s="30">
        <f>3+9</f>
        <v>12</v>
      </c>
      <c r="G19" s="30">
        <f>4+10</f>
        <v>14</v>
      </c>
      <c r="H19" s="76">
        <f t="shared" si="1"/>
        <v>53.846153846153847</v>
      </c>
    </row>
    <row r="20" spans="1:8" s="4" customFormat="1" ht="12" customHeight="1" x14ac:dyDescent="0.25">
      <c r="A20" s="62" t="s">
        <v>57</v>
      </c>
      <c r="B20" s="30">
        <v>6</v>
      </c>
      <c r="C20" s="30">
        <v>44</v>
      </c>
      <c r="D20" s="31">
        <f t="shared" si="0"/>
        <v>50</v>
      </c>
      <c r="E20" s="31"/>
      <c r="F20" s="30">
        <f>1+32</f>
        <v>33</v>
      </c>
      <c r="G20" s="30">
        <f>5+12</f>
        <v>17</v>
      </c>
      <c r="H20" s="76">
        <f t="shared" si="1"/>
        <v>34</v>
      </c>
    </row>
    <row r="21" spans="1:8" s="4" customFormat="1" ht="12" customHeight="1" x14ac:dyDescent="0.25">
      <c r="A21" s="28" t="s">
        <v>14</v>
      </c>
      <c r="B21" s="30">
        <v>43</v>
      </c>
      <c r="C21" s="30">
        <v>93</v>
      </c>
      <c r="D21" s="31">
        <f t="shared" si="0"/>
        <v>136</v>
      </c>
      <c r="E21" s="31"/>
      <c r="F21" s="30">
        <f>13+51</f>
        <v>64</v>
      </c>
      <c r="G21" s="30">
        <f>30+42</f>
        <v>72</v>
      </c>
      <c r="H21" s="76">
        <f t="shared" si="1"/>
        <v>52.941176470588232</v>
      </c>
    </row>
    <row r="22" spans="1:8" s="4" customFormat="1" ht="20.100000000000001" customHeight="1" x14ac:dyDescent="0.25">
      <c r="A22" s="34" t="s">
        <v>2</v>
      </c>
      <c r="B22" s="36">
        <f>SUM(B15:B21)</f>
        <v>169</v>
      </c>
      <c r="C22" s="36">
        <f>SUM(C15:C21)</f>
        <v>371</v>
      </c>
      <c r="D22" s="36">
        <f>SUM(D15:D21)</f>
        <v>540</v>
      </c>
      <c r="E22" s="36"/>
      <c r="F22" s="36">
        <f>SUM(F15:F21)</f>
        <v>255</v>
      </c>
      <c r="G22" s="36">
        <f>SUM(G15:G21)</f>
        <v>285</v>
      </c>
      <c r="H22" s="76">
        <f t="shared" si="1"/>
        <v>52.777777777777779</v>
      </c>
    </row>
    <row r="23" spans="1:8" s="4" customFormat="1" ht="12" customHeight="1" x14ac:dyDescent="0.25">
      <c r="A23" s="34"/>
      <c r="B23" s="36"/>
      <c r="C23" s="36"/>
      <c r="D23" s="36"/>
      <c r="E23" s="36"/>
      <c r="F23" s="36"/>
      <c r="G23" s="36"/>
      <c r="H23" s="36"/>
    </row>
    <row r="24" spans="1:8" s="4" customFormat="1" ht="12" customHeight="1" x14ac:dyDescent="0.25">
      <c r="A24" s="63" t="s">
        <v>70</v>
      </c>
      <c r="B24" s="31"/>
      <c r="C24" s="31"/>
      <c r="D24" s="31"/>
      <c r="E24" s="31"/>
      <c r="F24" s="31"/>
      <c r="G24" s="31"/>
      <c r="H24" s="31"/>
    </row>
    <row r="25" spans="1:8" s="4" customFormat="1" ht="12" customHeight="1" x14ac:dyDescent="0.25">
      <c r="A25" s="33" t="s">
        <v>80</v>
      </c>
      <c r="B25" s="31"/>
      <c r="D25" s="74"/>
      <c r="E25" s="73"/>
      <c r="F25" s="74"/>
      <c r="G25" s="31"/>
      <c r="H25" s="31"/>
    </row>
    <row r="26" spans="1:8" s="4" customFormat="1" ht="15.95" customHeight="1" x14ac:dyDescent="0.25">
      <c r="A26" s="70" t="s">
        <v>74</v>
      </c>
      <c r="B26" s="30"/>
      <c r="C26" s="30"/>
      <c r="D26" s="30"/>
      <c r="E26" s="30"/>
      <c r="F26" s="30"/>
      <c r="G26" s="30"/>
      <c r="H26" s="75" t="s">
        <v>102</v>
      </c>
    </row>
    <row r="27" spans="1:8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</row>
    <row r="28" spans="1:8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10D6A-281A-45DA-96C0-E07F457D4BBC}">
  <dimension ref="A1:K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65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44</v>
      </c>
      <c r="E15" s="49" t="s">
        <v>12</v>
      </c>
      <c r="F15" s="31">
        <v>44</v>
      </c>
      <c r="G15" s="31"/>
      <c r="H15" s="30">
        <v>25</v>
      </c>
      <c r="I15" s="30">
        <v>19</v>
      </c>
      <c r="J15" s="32">
        <v>43.2</v>
      </c>
    </row>
    <row r="16" spans="1:10" s="4" customFormat="1" ht="12" customHeight="1" x14ac:dyDescent="0.25">
      <c r="A16" s="62" t="s">
        <v>54</v>
      </c>
      <c r="B16" s="29"/>
      <c r="C16" s="29"/>
      <c r="D16" s="30">
        <v>28</v>
      </c>
      <c r="E16" s="30">
        <v>22</v>
      </c>
      <c r="F16" s="31">
        <v>50</v>
      </c>
      <c r="G16" s="31"/>
      <c r="H16" s="30">
        <v>18</v>
      </c>
      <c r="I16" s="30">
        <v>32</v>
      </c>
      <c r="J16" s="32">
        <v>64</v>
      </c>
    </row>
    <row r="17" spans="1:11" s="4" customFormat="1" ht="12" customHeight="1" x14ac:dyDescent="0.25">
      <c r="A17" s="62" t="s">
        <v>55</v>
      </c>
      <c r="B17" s="29"/>
      <c r="C17" s="29"/>
      <c r="D17" s="30">
        <v>20</v>
      </c>
      <c r="E17" s="30">
        <f>16+20</f>
        <v>36</v>
      </c>
      <c r="F17" s="31">
        <f>SUM(D17:E17)</f>
        <v>56</v>
      </c>
      <c r="G17" s="31"/>
      <c r="H17" s="30">
        <f>7+21</f>
        <v>28</v>
      </c>
      <c r="I17" s="30">
        <f>9+19</f>
        <v>28</v>
      </c>
      <c r="J17" s="32">
        <v>50</v>
      </c>
    </row>
    <row r="18" spans="1:11" s="4" customFormat="1" ht="12" customHeight="1" x14ac:dyDescent="0.25">
      <c r="A18" s="33" t="s">
        <v>62</v>
      </c>
      <c r="B18" s="29"/>
      <c r="C18" s="29"/>
      <c r="D18" s="30">
        <v>8</v>
      </c>
      <c r="E18" s="30">
        <v>8</v>
      </c>
      <c r="F18" s="31">
        <v>16</v>
      </c>
      <c r="G18" s="31"/>
      <c r="H18" s="30">
        <v>7</v>
      </c>
      <c r="I18" s="30">
        <v>9</v>
      </c>
      <c r="J18" s="32">
        <v>56.3</v>
      </c>
    </row>
    <row r="19" spans="1:11" s="4" customFormat="1" ht="12" customHeight="1" x14ac:dyDescent="0.25">
      <c r="A19" s="63" t="s">
        <v>56</v>
      </c>
      <c r="B19" s="29"/>
      <c r="C19" s="29"/>
      <c r="D19" s="30">
        <v>7</v>
      </c>
      <c r="E19" s="30">
        <v>16</v>
      </c>
      <c r="F19" s="31">
        <v>23</v>
      </c>
      <c r="G19" s="31"/>
      <c r="H19" s="30">
        <v>10</v>
      </c>
      <c r="I19" s="30">
        <v>13</v>
      </c>
      <c r="J19" s="32">
        <v>56.5</v>
      </c>
    </row>
    <row r="20" spans="1:11" s="4" customFormat="1" ht="12" customHeight="1" x14ac:dyDescent="0.25">
      <c r="A20" s="62" t="s">
        <v>57</v>
      </c>
      <c r="B20" s="29"/>
      <c r="C20" s="29"/>
      <c r="D20" s="49">
        <v>6</v>
      </c>
      <c r="E20" s="49">
        <f>12+8+10+5</f>
        <v>35</v>
      </c>
      <c r="F20" s="31">
        <f>SUM(D20:E20)</f>
        <v>41</v>
      </c>
      <c r="G20" s="50"/>
      <c r="H20" s="49">
        <f>7+9+6+9</f>
        <v>31</v>
      </c>
      <c r="I20" s="49">
        <f>4+3+2+1</f>
        <v>10</v>
      </c>
      <c r="J20" s="32">
        <v>24.4</v>
      </c>
    </row>
    <row r="21" spans="1:11" s="4" customFormat="1" ht="12" customHeight="1" x14ac:dyDescent="0.25">
      <c r="A21" s="28" t="s">
        <v>14</v>
      </c>
      <c r="B21" s="29"/>
      <c r="C21" s="29"/>
      <c r="D21" s="30">
        <v>37</v>
      </c>
      <c r="E21" s="30">
        <f>10+18+31</f>
        <v>59</v>
      </c>
      <c r="F21" s="31">
        <f>SUM(D21:E21)</f>
        <v>96</v>
      </c>
      <c r="G21" s="31"/>
      <c r="H21" s="30">
        <f>7+10+37</f>
        <v>54</v>
      </c>
      <c r="I21" s="30">
        <f>3+8+31</f>
        <v>42</v>
      </c>
      <c r="J21" s="32">
        <v>43.8</v>
      </c>
    </row>
    <row r="22" spans="1:11" s="4" customFormat="1" ht="20.100000000000001" customHeight="1" x14ac:dyDescent="0.25">
      <c r="A22" s="34" t="s">
        <v>2</v>
      </c>
      <c r="B22" s="35"/>
      <c r="C22" s="35"/>
      <c r="D22" s="53">
        <f>SUM(D15:D21)</f>
        <v>150</v>
      </c>
      <c r="E22" s="53">
        <f>SUM(E15:E21)</f>
        <v>176</v>
      </c>
      <c r="F22" s="53">
        <f>SUM(F15:F21)</f>
        <v>326</v>
      </c>
      <c r="G22" s="53"/>
      <c r="H22" s="53">
        <f>SUM(H15:H21)</f>
        <v>173</v>
      </c>
      <c r="I22" s="53">
        <f>SUM(I15:I21)</f>
        <v>153</v>
      </c>
      <c r="J22" s="37">
        <v>46.9</v>
      </c>
      <c r="K22" s="68"/>
    </row>
    <row r="23" spans="1:11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1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1" s="4" customFormat="1" ht="12" customHeight="1" x14ac:dyDescent="0.25">
      <c r="A25" s="65" t="s">
        <v>80</v>
      </c>
      <c r="B25" s="38"/>
      <c r="C25" s="38"/>
      <c r="D25" s="31"/>
      <c r="E25" s="31"/>
      <c r="F25" s="31"/>
      <c r="G25" s="31"/>
      <c r="H25" s="31"/>
      <c r="I25" s="31"/>
      <c r="J25" s="31"/>
    </row>
    <row r="26" spans="1:11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67</v>
      </c>
    </row>
    <row r="27" spans="1:11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FCD3-B567-47E3-B6A2-EAD8DC3CEFFA}">
  <dimension ref="A1:J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64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43</v>
      </c>
      <c r="E15" s="49" t="s">
        <v>12</v>
      </c>
      <c r="F15" s="31">
        <v>43</v>
      </c>
      <c r="G15" s="31"/>
      <c r="H15" s="30">
        <v>25</v>
      </c>
      <c r="I15" s="30">
        <v>18</v>
      </c>
      <c r="J15" s="32">
        <v>41.9</v>
      </c>
    </row>
    <row r="16" spans="1:10" s="4" customFormat="1" ht="12" customHeight="1" x14ac:dyDescent="0.25">
      <c r="A16" s="62" t="s">
        <v>54</v>
      </c>
      <c r="B16" s="29"/>
      <c r="C16" s="29"/>
      <c r="D16" s="30">
        <v>28</v>
      </c>
      <c r="E16" s="30">
        <v>23</v>
      </c>
      <c r="F16" s="31">
        <v>51</v>
      </c>
      <c r="G16" s="31"/>
      <c r="H16" s="30">
        <v>19</v>
      </c>
      <c r="I16" s="30">
        <v>32</v>
      </c>
      <c r="J16" s="32">
        <v>62.7</v>
      </c>
    </row>
    <row r="17" spans="1:10" s="4" customFormat="1" ht="12" customHeight="1" x14ac:dyDescent="0.25">
      <c r="A17" s="62" t="s">
        <v>55</v>
      </c>
      <c r="B17" s="29"/>
      <c r="C17" s="29"/>
      <c r="D17" s="30">
        <v>20</v>
      </c>
      <c r="E17" s="30">
        <f>10+16</f>
        <v>26</v>
      </c>
      <c r="F17" s="31">
        <f>SUM(D17:E17)</f>
        <v>46</v>
      </c>
      <c r="G17" s="31"/>
      <c r="H17" s="30">
        <f>4+19</f>
        <v>23</v>
      </c>
      <c r="I17" s="30">
        <f>6+17</f>
        <v>23</v>
      </c>
      <c r="J17" s="32">
        <v>50</v>
      </c>
    </row>
    <row r="18" spans="1:10" s="4" customFormat="1" ht="12" customHeight="1" x14ac:dyDescent="0.25">
      <c r="A18" s="33" t="s">
        <v>62</v>
      </c>
      <c r="B18" s="29"/>
      <c r="C18" s="29"/>
      <c r="D18" s="30">
        <v>8</v>
      </c>
      <c r="E18" s="30">
        <v>8</v>
      </c>
      <c r="F18" s="31">
        <v>16</v>
      </c>
      <c r="G18" s="31"/>
      <c r="H18" s="30">
        <v>7</v>
      </c>
      <c r="I18" s="30">
        <v>9</v>
      </c>
      <c r="J18" s="32">
        <v>56.3</v>
      </c>
    </row>
    <row r="19" spans="1:10" s="4" customFormat="1" ht="12" customHeight="1" x14ac:dyDescent="0.25">
      <c r="A19" s="63" t="s">
        <v>56</v>
      </c>
      <c r="B19" s="29"/>
      <c r="C19" s="29"/>
      <c r="D19" s="30">
        <v>7</v>
      </c>
      <c r="E19" s="30">
        <v>16</v>
      </c>
      <c r="F19" s="31">
        <v>23</v>
      </c>
      <c r="G19" s="31"/>
      <c r="H19" s="30">
        <v>10</v>
      </c>
      <c r="I19" s="30">
        <v>13</v>
      </c>
      <c r="J19" s="32">
        <v>56.5</v>
      </c>
    </row>
    <row r="20" spans="1:10" s="4" customFormat="1" ht="12" customHeight="1" x14ac:dyDescent="0.25">
      <c r="A20" s="62" t="s">
        <v>57</v>
      </c>
      <c r="B20" s="29"/>
      <c r="C20" s="29"/>
      <c r="D20" s="49">
        <v>6</v>
      </c>
      <c r="E20" s="49">
        <f>12+8+10+5</f>
        <v>35</v>
      </c>
      <c r="F20" s="31">
        <f>SUM(D20:E20)</f>
        <v>41</v>
      </c>
      <c r="G20" s="50"/>
      <c r="H20" s="49">
        <f>9+6+9+7</f>
        <v>31</v>
      </c>
      <c r="I20" s="49">
        <f>3+2+1+4</f>
        <v>10</v>
      </c>
      <c r="J20" s="32">
        <v>24.4</v>
      </c>
    </row>
    <row r="21" spans="1:10" s="4" customFormat="1" ht="12" customHeight="1" x14ac:dyDescent="0.25">
      <c r="A21" s="28" t="s">
        <v>14</v>
      </c>
      <c r="B21" s="29"/>
      <c r="C21" s="29"/>
      <c r="D21" s="30">
        <v>37</v>
      </c>
      <c r="E21" s="30">
        <f>10+18+30</f>
        <v>58</v>
      </c>
      <c r="F21" s="31">
        <f>SUM(D21:E21)</f>
        <v>95</v>
      </c>
      <c r="G21" s="31"/>
      <c r="H21" s="30">
        <f>7+10+37</f>
        <v>54</v>
      </c>
      <c r="I21" s="30">
        <f>3+8+30</f>
        <v>41</v>
      </c>
      <c r="J21" s="32">
        <v>43.2</v>
      </c>
    </row>
    <row r="22" spans="1:10" s="4" customFormat="1" ht="20.100000000000001" customHeight="1" x14ac:dyDescent="0.25">
      <c r="A22" s="34" t="s">
        <v>2</v>
      </c>
      <c r="B22" s="35"/>
      <c r="C22" s="35"/>
      <c r="D22" s="53">
        <f>SUM(D15:D21)</f>
        <v>149</v>
      </c>
      <c r="E22" s="53">
        <f>SUM(E15:E21)</f>
        <v>166</v>
      </c>
      <c r="F22" s="53">
        <f>SUM(F15:F21)</f>
        <v>315</v>
      </c>
      <c r="G22" s="53"/>
      <c r="H22" s="53">
        <f>SUM(H15:H21)</f>
        <v>169</v>
      </c>
      <c r="I22" s="53">
        <f>SUM(I15:I21)</f>
        <v>146</v>
      </c>
      <c r="J22" s="37">
        <v>46.3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0" s="4" customFormat="1" ht="12" customHeight="1" x14ac:dyDescent="0.25">
      <c r="A24" s="63" t="s">
        <v>70</v>
      </c>
      <c r="B24" s="35"/>
      <c r="C24" s="35"/>
      <c r="D24" s="36"/>
      <c r="E24" s="36"/>
      <c r="F24" s="36"/>
      <c r="G24" s="36"/>
      <c r="H24" s="36"/>
      <c r="I24" s="36"/>
      <c r="J24" s="37"/>
    </row>
    <row r="25" spans="1:10" s="4" customFormat="1" ht="12" customHeight="1" x14ac:dyDescent="0.25">
      <c r="A25" s="65" t="s">
        <v>80</v>
      </c>
      <c r="B25" s="38"/>
      <c r="C25" s="38"/>
      <c r="D25" s="31"/>
      <c r="E25" s="31"/>
      <c r="F25" s="31"/>
      <c r="G25" s="31"/>
      <c r="H25" s="31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66</v>
      </c>
    </row>
    <row r="27" spans="1:10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E3BB8-1C33-4921-BC52-173F02602836}">
  <dimension ref="A1:K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1" ht="34.5" customHeight="1" x14ac:dyDescent="0.25">
      <c r="A1" s="42" t="s">
        <v>26</v>
      </c>
    </row>
    <row r="2" spans="1:11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1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1" s="7" customFormat="1" ht="15" customHeight="1" x14ac:dyDescent="0.2">
      <c r="A4" s="1" t="s">
        <v>61</v>
      </c>
      <c r="D4" s="5"/>
      <c r="E4" s="5"/>
      <c r="F4" s="5"/>
      <c r="G4" s="5"/>
      <c r="H4" s="5"/>
      <c r="I4" s="5"/>
      <c r="J4" s="47" t="s">
        <v>31</v>
      </c>
    </row>
    <row r="5" spans="1:11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1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1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1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1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1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1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1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1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1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1" s="4" customFormat="1" ht="20.100000000000001" customHeight="1" x14ac:dyDescent="0.25">
      <c r="A15" s="28" t="s">
        <v>11</v>
      </c>
      <c r="B15" s="29"/>
      <c r="C15" s="29"/>
      <c r="D15" s="30">
        <v>40</v>
      </c>
      <c r="E15" s="49" t="s">
        <v>12</v>
      </c>
      <c r="F15" s="31">
        <v>40</v>
      </c>
      <c r="G15" s="31"/>
      <c r="H15" s="30">
        <v>25</v>
      </c>
      <c r="I15" s="30">
        <v>15</v>
      </c>
      <c r="J15" s="32">
        <v>37.5</v>
      </c>
      <c r="K15" s="68"/>
    </row>
    <row r="16" spans="1:11" s="4" customFormat="1" ht="12" customHeight="1" x14ac:dyDescent="0.25">
      <c r="A16" s="62" t="s">
        <v>54</v>
      </c>
      <c r="B16" s="29"/>
      <c r="C16" s="29"/>
      <c r="D16" s="30">
        <v>28</v>
      </c>
      <c r="E16" s="30">
        <v>22</v>
      </c>
      <c r="F16" s="31">
        <v>50</v>
      </c>
      <c r="G16" s="31"/>
      <c r="H16" s="30">
        <v>21</v>
      </c>
      <c r="I16" s="30">
        <v>29</v>
      </c>
      <c r="J16" s="32">
        <v>58</v>
      </c>
      <c r="K16" s="68"/>
    </row>
    <row r="17" spans="1:11" s="4" customFormat="1" ht="12" customHeight="1" x14ac:dyDescent="0.25">
      <c r="A17" s="62" t="s">
        <v>55</v>
      </c>
      <c r="B17" s="29"/>
      <c r="C17" s="29"/>
      <c r="D17" s="30">
        <v>17</v>
      </c>
      <c r="E17" s="30">
        <f>10+17</f>
        <v>27</v>
      </c>
      <c r="F17" s="31">
        <f>SUM(D17:E17)</f>
        <v>44</v>
      </c>
      <c r="G17" s="31"/>
      <c r="H17" s="30">
        <f>5+18</f>
        <v>23</v>
      </c>
      <c r="I17" s="30">
        <f>5+16</f>
        <v>21</v>
      </c>
      <c r="J17" s="32">
        <v>47.7</v>
      </c>
      <c r="K17" s="68"/>
    </row>
    <row r="18" spans="1:11" s="4" customFormat="1" ht="12" customHeight="1" x14ac:dyDescent="0.25">
      <c r="A18" s="33" t="s">
        <v>62</v>
      </c>
      <c r="B18" s="29"/>
      <c r="C18" s="29"/>
      <c r="D18" s="30">
        <v>9</v>
      </c>
      <c r="E18" s="30">
        <v>8</v>
      </c>
      <c r="F18" s="31">
        <v>17</v>
      </c>
      <c r="G18" s="31"/>
      <c r="H18" s="30">
        <v>8</v>
      </c>
      <c r="I18" s="30">
        <v>9</v>
      </c>
      <c r="J18" s="32">
        <v>52.9</v>
      </c>
      <c r="K18" s="68"/>
    </row>
    <row r="19" spans="1:11" s="4" customFormat="1" ht="12" customHeight="1" x14ac:dyDescent="0.25">
      <c r="A19" s="63" t="s">
        <v>56</v>
      </c>
      <c r="B19" s="29"/>
      <c r="C19" s="29"/>
      <c r="D19" s="30">
        <v>7</v>
      </c>
      <c r="E19" s="30">
        <v>18</v>
      </c>
      <c r="F19" s="31">
        <v>25</v>
      </c>
      <c r="G19" s="31"/>
      <c r="H19" s="30">
        <v>11</v>
      </c>
      <c r="I19" s="30">
        <v>14</v>
      </c>
      <c r="J19" s="32">
        <v>56</v>
      </c>
      <c r="K19" s="68"/>
    </row>
    <row r="20" spans="1:11" s="4" customFormat="1" ht="12" customHeight="1" x14ac:dyDescent="0.25">
      <c r="A20" s="62" t="s">
        <v>57</v>
      </c>
      <c r="B20" s="29"/>
      <c r="C20" s="29"/>
      <c r="D20" s="49">
        <v>6</v>
      </c>
      <c r="E20" s="49">
        <f>16+8+13+10+5</f>
        <v>52</v>
      </c>
      <c r="F20" s="31">
        <f>SUM(D20:E20)</f>
        <v>58</v>
      </c>
      <c r="G20" s="50"/>
      <c r="H20" s="49">
        <f>13+6+7+9+7</f>
        <v>42</v>
      </c>
      <c r="I20" s="49">
        <f>3+2+6+1+4</f>
        <v>16</v>
      </c>
      <c r="J20" s="32">
        <v>27.6</v>
      </c>
      <c r="K20" s="68"/>
    </row>
    <row r="21" spans="1:11" s="4" customFormat="1" ht="12" customHeight="1" x14ac:dyDescent="0.25">
      <c r="A21" s="28" t="s">
        <v>14</v>
      </c>
      <c r="B21" s="29"/>
      <c r="C21" s="29"/>
      <c r="D21" s="30">
        <v>34</v>
      </c>
      <c r="E21" s="30">
        <f>10+22+31</f>
        <v>63</v>
      </c>
      <c r="F21" s="31">
        <f>SUM(D21:E21)</f>
        <v>97</v>
      </c>
      <c r="G21" s="31"/>
      <c r="H21" s="30">
        <f>7+9+36</f>
        <v>52</v>
      </c>
      <c r="I21" s="30">
        <f>3+13+29</f>
        <v>45</v>
      </c>
      <c r="J21" s="32">
        <v>46.4</v>
      </c>
      <c r="K21" s="68"/>
    </row>
    <row r="22" spans="1:11" s="4" customFormat="1" ht="20.100000000000001" customHeight="1" x14ac:dyDescent="0.25">
      <c r="A22" s="34" t="s">
        <v>2</v>
      </c>
      <c r="B22" s="35"/>
      <c r="C22" s="35"/>
      <c r="D22" s="53">
        <v>141</v>
      </c>
      <c r="E22" s="53">
        <v>190</v>
      </c>
      <c r="F22" s="53">
        <v>331</v>
      </c>
      <c r="G22" s="53"/>
      <c r="H22" s="53">
        <v>182</v>
      </c>
      <c r="I22" s="53">
        <v>149</v>
      </c>
      <c r="J22" s="37">
        <v>45</v>
      </c>
      <c r="K22" s="68"/>
    </row>
    <row r="23" spans="1:11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1" s="4" customFormat="1" ht="12" customHeight="1" x14ac:dyDescent="0.25">
      <c r="A24" s="63" t="s">
        <v>70</v>
      </c>
      <c r="B24" s="35"/>
      <c r="C24" s="35"/>
      <c r="D24" s="36"/>
      <c r="E24" s="36"/>
      <c r="F24" s="36"/>
      <c r="G24" s="36"/>
      <c r="H24" s="36"/>
      <c r="I24" s="36"/>
      <c r="J24" s="37"/>
    </row>
    <row r="25" spans="1:11" s="4" customFormat="1" ht="12" customHeight="1" x14ac:dyDescent="0.25">
      <c r="A25" s="65" t="s">
        <v>80</v>
      </c>
      <c r="B25" s="38"/>
      <c r="C25" s="38"/>
      <c r="D25" s="31"/>
      <c r="E25" s="31"/>
      <c r="F25" s="31"/>
      <c r="G25" s="31"/>
      <c r="H25" s="31"/>
      <c r="I25" s="31"/>
      <c r="J25" s="31"/>
    </row>
    <row r="26" spans="1:11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63</v>
      </c>
    </row>
    <row r="27" spans="1:11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D00C1-E20C-4C8F-8AD9-E0B70C736045}">
  <dimension ref="A1:K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59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36</v>
      </c>
      <c r="E15" s="49" t="s">
        <v>12</v>
      </c>
      <c r="F15" s="31">
        <f t="shared" ref="F15:F22" si="0">SUM(D15:E15)</f>
        <v>36</v>
      </c>
      <c r="G15" s="31"/>
      <c r="H15" s="30">
        <v>18</v>
      </c>
      <c r="I15" s="30">
        <v>18</v>
      </c>
      <c r="J15" s="32">
        <v>50</v>
      </c>
    </row>
    <row r="16" spans="1:10" s="4" customFormat="1" ht="12" customHeight="1" x14ac:dyDescent="0.25">
      <c r="A16" s="62" t="s">
        <v>54</v>
      </c>
      <c r="B16" s="29"/>
      <c r="C16" s="29"/>
      <c r="D16" s="30">
        <v>27</v>
      </c>
      <c r="E16" s="30">
        <v>25</v>
      </c>
      <c r="F16" s="31">
        <f t="shared" si="0"/>
        <v>52</v>
      </c>
      <c r="G16" s="31"/>
      <c r="H16" s="30">
        <v>21</v>
      </c>
      <c r="I16" s="30">
        <v>31</v>
      </c>
      <c r="J16" s="32">
        <v>59.6</v>
      </c>
    </row>
    <row r="17" spans="1:11" s="4" customFormat="1" ht="12" customHeight="1" x14ac:dyDescent="0.25">
      <c r="A17" s="62" t="s">
        <v>55</v>
      </c>
      <c r="B17" s="29"/>
      <c r="C17" s="29"/>
      <c r="D17" s="30">
        <v>17</v>
      </c>
      <c r="E17" s="30">
        <f>10+17</f>
        <v>27</v>
      </c>
      <c r="F17" s="31">
        <f>SUM(D17:E17)</f>
        <v>44</v>
      </c>
      <c r="G17" s="31"/>
      <c r="H17" s="30">
        <f>5+17</f>
        <v>22</v>
      </c>
      <c r="I17" s="30">
        <f>5+17</f>
        <v>22</v>
      </c>
      <c r="J17" s="32">
        <v>50</v>
      </c>
    </row>
    <row r="18" spans="1:11" s="4" customFormat="1" ht="12" customHeight="1" x14ac:dyDescent="0.25">
      <c r="A18" s="33" t="s">
        <v>20</v>
      </c>
      <c r="B18" s="29"/>
      <c r="C18" s="29"/>
      <c r="D18" s="30">
        <v>5</v>
      </c>
      <c r="E18" s="30">
        <v>5</v>
      </c>
      <c r="F18" s="31">
        <f t="shared" si="0"/>
        <v>10</v>
      </c>
      <c r="G18" s="31"/>
      <c r="H18" s="30">
        <v>6</v>
      </c>
      <c r="I18" s="30">
        <v>4</v>
      </c>
      <c r="J18" s="32">
        <v>40</v>
      </c>
    </row>
    <row r="19" spans="1:11" s="4" customFormat="1" ht="12" customHeight="1" x14ac:dyDescent="0.25">
      <c r="A19" s="63" t="s">
        <v>56</v>
      </c>
      <c r="B19" s="29"/>
      <c r="C19" s="29"/>
      <c r="D19" s="30">
        <v>7</v>
      </c>
      <c r="E19" s="30">
        <v>18</v>
      </c>
      <c r="F19" s="31">
        <f t="shared" si="0"/>
        <v>25</v>
      </c>
      <c r="G19" s="31"/>
      <c r="H19" s="30">
        <v>11</v>
      </c>
      <c r="I19" s="30">
        <v>14</v>
      </c>
      <c r="J19" s="32">
        <v>56</v>
      </c>
    </row>
    <row r="20" spans="1:11" s="4" customFormat="1" ht="12" customHeight="1" x14ac:dyDescent="0.25">
      <c r="A20" s="62" t="s">
        <v>57</v>
      </c>
      <c r="B20" s="29"/>
      <c r="C20" s="29"/>
      <c r="D20" s="49">
        <v>6</v>
      </c>
      <c r="E20" s="49">
        <f>19+8+14+9+5</f>
        <v>55</v>
      </c>
      <c r="F20" s="31">
        <f>SUM(D20:E20)</f>
        <v>61</v>
      </c>
      <c r="G20" s="50"/>
      <c r="H20" s="49">
        <f>17+5+7+7+7</f>
        <v>43</v>
      </c>
      <c r="I20" s="49">
        <f>2+3+7+2+4</f>
        <v>18</v>
      </c>
      <c r="J20" s="32">
        <v>29.5</v>
      </c>
      <c r="K20" s="68"/>
    </row>
    <row r="21" spans="1:11" s="4" customFormat="1" ht="12" customHeight="1" x14ac:dyDescent="0.25">
      <c r="A21" s="28" t="s">
        <v>14</v>
      </c>
      <c r="B21" s="29"/>
      <c r="C21" s="29"/>
      <c r="D21" s="30">
        <v>33</v>
      </c>
      <c r="E21" s="30">
        <f>11+22+32</f>
        <v>65</v>
      </c>
      <c r="F21" s="31">
        <f>SUM(D21:E21)</f>
        <v>98</v>
      </c>
      <c r="G21" s="31"/>
      <c r="H21" s="30">
        <f>8+9+39</f>
        <v>56</v>
      </c>
      <c r="I21" s="30">
        <f>3+13+26</f>
        <v>42</v>
      </c>
      <c r="J21" s="32">
        <v>42.9</v>
      </c>
      <c r="K21" s="68"/>
    </row>
    <row r="22" spans="1:11" s="4" customFormat="1" ht="20.100000000000001" customHeight="1" x14ac:dyDescent="0.25">
      <c r="A22" s="34" t="s">
        <v>2</v>
      </c>
      <c r="B22" s="35"/>
      <c r="C22" s="35"/>
      <c r="D22" s="53">
        <v>131</v>
      </c>
      <c r="E22" s="53">
        <v>195</v>
      </c>
      <c r="F22" s="53">
        <f t="shared" si="0"/>
        <v>326</v>
      </c>
      <c r="G22" s="53"/>
      <c r="H22" s="53">
        <v>177</v>
      </c>
      <c r="I22" s="53">
        <v>149</v>
      </c>
      <c r="J22" s="37">
        <v>45.7</v>
      </c>
    </row>
    <row r="23" spans="1:11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1" s="4" customFormat="1" ht="12" customHeight="1" x14ac:dyDescent="0.25">
      <c r="A24" s="63" t="s">
        <v>70</v>
      </c>
      <c r="B24" s="35"/>
      <c r="C24" s="35"/>
      <c r="D24" s="36"/>
      <c r="E24" s="36"/>
      <c r="F24" s="36"/>
      <c r="G24" s="36"/>
      <c r="H24" s="36"/>
      <c r="I24" s="36"/>
      <c r="J24" s="37"/>
    </row>
    <row r="25" spans="1:11" s="4" customFormat="1" ht="12" customHeight="1" x14ac:dyDescent="0.25">
      <c r="A25" s="65" t="s">
        <v>80</v>
      </c>
      <c r="B25" s="38"/>
      <c r="C25" s="38"/>
      <c r="D25" s="31"/>
      <c r="E25" s="31"/>
      <c r="F25" s="31"/>
      <c r="G25" s="31"/>
      <c r="H25" s="31"/>
      <c r="I25" s="31"/>
      <c r="J25" s="31"/>
    </row>
    <row r="26" spans="1:11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60</v>
      </c>
    </row>
    <row r="27" spans="1:11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E5883-24E5-412D-A26C-9FB345E38EF1}">
  <dimension ref="A1:K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53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36</v>
      </c>
      <c r="E15" s="49" t="s">
        <v>12</v>
      </c>
      <c r="F15" s="31">
        <v>36</v>
      </c>
      <c r="G15" s="31"/>
      <c r="H15" s="30">
        <v>16</v>
      </c>
      <c r="I15" s="30">
        <v>20</v>
      </c>
      <c r="J15" s="32">
        <v>55.555555555555557</v>
      </c>
    </row>
    <row r="16" spans="1:10" s="4" customFormat="1" ht="12" customHeight="1" x14ac:dyDescent="0.25">
      <c r="A16" s="62" t="s">
        <v>54</v>
      </c>
      <c r="B16" s="29"/>
      <c r="C16" s="29"/>
      <c r="D16" s="30">
        <v>26</v>
      </c>
      <c r="E16" s="30">
        <v>23</v>
      </c>
      <c r="F16" s="31">
        <v>49</v>
      </c>
      <c r="G16" s="31"/>
      <c r="H16" s="30">
        <v>21</v>
      </c>
      <c r="I16" s="30">
        <v>28</v>
      </c>
      <c r="J16" s="32">
        <v>57.142857142857139</v>
      </c>
    </row>
    <row r="17" spans="1:11" s="4" customFormat="1" ht="12" customHeight="1" x14ac:dyDescent="0.25">
      <c r="A17" s="62" t="s">
        <v>55</v>
      </c>
      <c r="B17" s="29"/>
      <c r="C17" s="29"/>
      <c r="D17" s="30">
        <v>17</v>
      </c>
      <c r="E17" s="30">
        <f>10+17</f>
        <v>27</v>
      </c>
      <c r="F17" s="31">
        <f>SUM(D17:E17)</f>
        <v>44</v>
      </c>
      <c r="G17" s="31"/>
      <c r="H17" s="30">
        <f>5+16</f>
        <v>21</v>
      </c>
      <c r="I17" s="30">
        <f>5+18</f>
        <v>23</v>
      </c>
      <c r="J17" s="32">
        <v>52.3</v>
      </c>
      <c r="K17" s="68"/>
    </row>
    <row r="18" spans="1:11" s="4" customFormat="1" ht="12" customHeight="1" x14ac:dyDescent="0.25">
      <c r="A18" s="33" t="s">
        <v>20</v>
      </c>
      <c r="B18" s="29"/>
      <c r="C18" s="29"/>
      <c r="D18" s="30">
        <v>5</v>
      </c>
      <c r="E18" s="30">
        <v>5</v>
      </c>
      <c r="F18" s="31">
        <v>10</v>
      </c>
      <c r="G18" s="31"/>
      <c r="H18" s="30">
        <v>6</v>
      </c>
      <c r="I18" s="30">
        <v>4</v>
      </c>
      <c r="J18" s="32">
        <v>40</v>
      </c>
    </row>
    <row r="19" spans="1:11" s="4" customFormat="1" ht="12" customHeight="1" x14ac:dyDescent="0.25">
      <c r="A19" s="63" t="s">
        <v>56</v>
      </c>
      <c r="B19" s="29"/>
      <c r="C19" s="29"/>
      <c r="D19" s="30">
        <v>7</v>
      </c>
      <c r="E19" s="30">
        <v>17</v>
      </c>
      <c r="F19" s="31">
        <v>24</v>
      </c>
      <c r="G19" s="31"/>
      <c r="H19" s="30">
        <v>11</v>
      </c>
      <c r="I19" s="30">
        <v>13</v>
      </c>
      <c r="J19" s="32">
        <v>54.166666666666664</v>
      </c>
    </row>
    <row r="20" spans="1:11" s="4" customFormat="1" ht="12" customHeight="1" x14ac:dyDescent="0.25">
      <c r="A20" s="62" t="s">
        <v>57</v>
      </c>
      <c r="B20" s="29"/>
      <c r="C20" s="29"/>
      <c r="D20" s="49">
        <v>5</v>
      </c>
      <c r="E20" s="49">
        <f>19+7+14+3</f>
        <v>43</v>
      </c>
      <c r="F20" s="31">
        <f>SUM(D20:E20)</f>
        <v>48</v>
      </c>
      <c r="G20" s="50"/>
      <c r="H20" s="49">
        <f>17+4+7+5</f>
        <v>33</v>
      </c>
      <c r="I20" s="49">
        <f>2+3+7+3</f>
        <v>15</v>
      </c>
      <c r="J20" s="32">
        <v>31.3</v>
      </c>
      <c r="K20" s="68"/>
    </row>
    <row r="21" spans="1:11" s="4" customFormat="1" ht="12" customHeight="1" x14ac:dyDescent="0.25">
      <c r="A21" s="28" t="s">
        <v>14</v>
      </c>
      <c r="B21" s="29"/>
      <c r="C21" s="29"/>
      <c r="D21" s="30">
        <v>33</v>
      </c>
      <c r="E21" s="30">
        <f>11+22+32</f>
        <v>65</v>
      </c>
      <c r="F21" s="31">
        <f>SUM(D21:E21)</f>
        <v>98</v>
      </c>
      <c r="G21" s="31"/>
      <c r="H21" s="30">
        <f>7+9+40</f>
        <v>56</v>
      </c>
      <c r="I21" s="30">
        <f>4+13+25</f>
        <v>42</v>
      </c>
      <c r="J21" s="32">
        <v>42.9</v>
      </c>
      <c r="K21" s="68"/>
    </row>
    <row r="22" spans="1:11" s="4" customFormat="1" ht="20.100000000000001" customHeight="1" x14ac:dyDescent="0.25">
      <c r="A22" s="34" t="s">
        <v>2</v>
      </c>
      <c r="B22" s="35"/>
      <c r="C22" s="35"/>
      <c r="D22" s="53">
        <f>SUM(D15:D21)</f>
        <v>129</v>
      </c>
      <c r="E22" s="53">
        <f>SUM(E15:E21)</f>
        <v>180</v>
      </c>
      <c r="F22" s="53">
        <f>SUM(F15:F21)</f>
        <v>309</v>
      </c>
      <c r="G22" s="53"/>
      <c r="H22" s="53">
        <f>SUM(H15:H21)</f>
        <v>164</v>
      </c>
      <c r="I22" s="53">
        <f>SUM(I15:I21)</f>
        <v>145</v>
      </c>
      <c r="J22" s="37">
        <v>46.925566343042071</v>
      </c>
    </row>
    <row r="23" spans="1:11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1" s="4" customFormat="1" ht="12" customHeight="1" x14ac:dyDescent="0.25">
      <c r="A24" s="63" t="s">
        <v>70</v>
      </c>
      <c r="B24" s="35"/>
      <c r="C24" s="35"/>
      <c r="D24" s="36"/>
      <c r="E24" s="36"/>
      <c r="F24" s="36"/>
      <c r="G24" s="36"/>
      <c r="H24" s="36"/>
      <c r="I24" s="36"/>
      <c r="J24" s="37"/>
    </row>
    <row r="25" spans="1:11" s="4" customFormat="1" ht="12" customHeight="1" x14ac:dyDescent="0.25">
      <c r="A25" s="65" t="s">
        <v>80</v>
      </c>
      <c r="B25" s="38"/>
      <c r="C25" s="38"/>
      <c r="D25" s="31"/>
      <c r="E25" s="31"/>
      <c r="F25" s="31"/>
      <c r="G25" s="31"/>
      <c r="H25" s="31"/>
      <c r="I25" s="31"/>
      <c r="J25" s="31"/>
    </row>
    <row r="26" spans="1:11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58</v>
      </c>
    </row>
    <row r="27" spans="1:11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C91F-2F0B-4407-B0BA-EA7984D06670}">
  <dimension ref="A1:J34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48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15</v>
      </c>
      <c r="E15" s="30" t="s">
        <v>12</v>
      </c>
      <c r="F15" s="31">
        <v>15</v>
      </c>
      <c r="G15" s="31"/>
      <c r="H15" s="30">
        <v>10</v>
      </c>
      <c r="I15" s="30">
        <v>5</v>
      </c>
      <c r="J15" s="32">
        <v>33.333333333333329</v>
      </c>
    </row>
    <row r="16" spans="1:10" s="4" customFormat="1" ht="12" customHeight="1" x14ac:dyDescent="0.25">
      <c r="A16" s="28" t="s">
        <v>13</v>
      </c>
      <c r="B16" s="29"/>
      <c r="C16" s="29"/>
      <c r="D16" s="30" t="s">
        <v>12</v>
      </c>
      <c r="E16" s="30">
        <v>10</v>
      </c>
      <c r="F16" s="31">
        <v>10</v>
      </c>
      <c r="G16" s="31"/>
      <c r="H16" s="30">
        <v>9</v>
      </c>
      <c r="I16" s="30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29"/>
      <c r="D17" s="30">
        <v>18</v>
      </c>
      <c r="E17" s="30">
        <v>20</v>
      </c>
      <c r="F17" s="31">
        <v>38</v>
      </c>
      <c r="G17" s="31"/>
      <c r="H17" s="30">
        <v>27</v>
      </c>
      <c r="I17" s="30">
        <v>11</v>
      </c>
      <c r="J17" s="32">
        <v>28.947368421052634</v>
      </c>
    </row>
    <row r="18" spans="1:10" s="4" customFormat="1" ht="12" customHeight="1" x14ac:dyDescent="0.25">
      <c r="A18" s="28" t="s">
        <v>15</v>
      </c>
      <c r="B18" s="29"/>
      <c r="C18" s="29"/>
      <c r="D18" s="30">
        <v>5</v>
      </c>
      <c r="E18" s="30">
        <v>5</v>
      </c>
      <c r="F18" s="31">
        <v>10</v>
      </c>
      <c r="G18" s="31"/>
      <c r="H18" s="30">
        <v>6</v>
      </c>
      <c r="I18" s="30">
        <v>4</v>
      </c>
      <c r="J18" s="32">
        <v>40</v>
      </c>
    </row>
    <row r="19" spans="1:10" s="4" customFormat="1" ht="12" customHeight="1" x14ac:dyDescent="0.25">
      <c r="A19" s="28" t="s">
        <v>16</v>
      </c>
      <c r="B19" s="29"/>
      <c r="C19" s="29"/>
      <c r="D19" s="30" t="s">
        <v>12</v>
      </c>
      <c r="E19" s="30">
        <v>2</v>
      </c>
      <c r="F19" s="31">
        <v>2</v>
      </c>
      <c r="G19" s="31"/>
      <c r="H19" s="30">
        <v>1</v>
      </c>
      <c r="I19" s="30">
        <v>1</v>
      </c>
      <c r="J19" s="32">
        <v>50</v>
      </c>
    </row>
    <row r="20" spans="1:10" s="4" customFormat="1" ht="12" customHeight="1" x14ac:dyDescent="0.25">
      <c r="A20" s="28" t="s">
        <v>28</v>
      </c>
      <c r="B20" s="29"/>
      <c r="C20" s="29"/>
      <c r="D20" s="49"/>
      <c r="E20" s="49"/>
      <c r="F20" s="50"/>
      <c r="G20" s="50"/>
      <c r="H20" s="49"/>
      <c r="I20" s="49"/>
      <c r="J20" s="32"/>
    </row>
    <row r="21" spans="1:10" s="4" customFormat="1" ht="12" customHeight="1" x14ac:dyDescent="0.25">
      <c r="A21" s="48" t="s">
        <v>29</v>
      </c>
      <c r="B21" s="29"/>
      <c r="C21" s="29"/>
      <c r="D21" s="49"/>
      <c r="E21" s="49"/>
      <c r="F21" s="50"/>
      <c r="G21" s="50"/>
      <c r="H21" s="49"/>
      <c r="I21" s="49"/>
      <c r="J21" s="32"/>
    </row>
    <row r="22" spans="1:10" s="4" customFormat="1" ht="12" customHeight="1" x14ac:dyDescent="0.25">
      <c r="A22" s="48" t="s">
        <v>50</v>
      </c>
      <c r="B22" s="29"/>
      <c r="C22" s="29"/>
      <c r="J22" s="32"/>
    </row>
    <row r="23" spans="1:10" s="4" customFormat="1" ht="12" customHeight="1" x14ac:dyDescent="0.25">
      <c r="A23" s="48" t="s">
        <v>52</v>
      </c>
      <c r="B23" s="29"/>
      <c r="C23" s="29"/>
      <c r="D23" s="30">
        <v>37</v>
      </c>
      <c r="E23" s="30">
        <v>74</v>
      </c>
      <c r="F23" s="31">
        <v>111</v>
      </c>
      <c r="G23" s="31"/>
      <c r="H23" s="30">
        <v>60</v>
      </c>
      <c r="I23" s="30">
        <v>51</v>
      </c>
      <c r="J23" s="32">
        <v>45.945945945945951</v>
      </c>
    </row>
    <row r="24" spans="1:10" s="4" customFormat="1" ht="12" customHeight="1" x14ac:dyDescent="0.25">
      <c r="A24" s="33" t="s">
        <v>18</v>
      </c>
      <c r="B24" s="29"/>
      <c r="C24" s="29"/>
      <c r="D24" s="30">
        <v>18</v>
      </c>
      <c r="E24" s="30" t="s">
        <v>12</v>
      </c>
      <c r="F24" s="31">
        <v>18</v>
      </c>
      <c r="G24" s="31"/>
      <c r="H24" s="30">
        <v>7</v>
      </c>
      <c r="I24" s="30">
        <v>11</v>
      </c>
      <c r="J24" s="32">
        <v>61.111111111111114</v>
      </c>
    </row>
    <row r="25" spans="1:10" s="4" customFormat="1" ht="12" customHeight="1" x14ac:dyDescent="0.25">
      <c r="A25" s="33" t="s">
        <v>19</v>
      </c>
      <c r="B25" s="29"/>
      <c r="C25" s="29"/>
      <c r="D25" s="30">
        <v>4</v>
      </c>
      <c r="E25" s="30">
        <v>14</v>
      </c>
      <c r="F25" s="31">
        <v>18</v>
      </c>
      <c r="G25" s="31"/>
      <c r="H25" s="30">
        <v>10</v>
      </c>
      <c r="I25" s="30">
        <v>8</v>
      </c>
      <c r="J25" s="32">
        <v>44.444444444444443</v>
      </c>
    </row>
    <row r="26" spans="1:10" s="4" customFormat="1" ht="12" customHeight="1" x14ac:dyDescent="0.25">
      <c r="A26" s="33" t="s">
        <v>20</v>
      </c>
      <c r="B26" s="29"/>
      <c r="C26" s="29"/>
      <c r="D26" s="30">
        <v>5</v>
      </c>
      <c r="E26" s="30">
        <v>4</v>
      </c>
      <c r="F26" s="31">
        <v>9</v>
      </c>
      <c r="G26" s="31"/>
      <c r="H26" s="30">
        <v>5</v>
      </c>
      <c r="I26" s="30">
        <v>4</v>
      </c>
      <c r="J26" s="32">
        <v>44.444444444444443</v>
      </c>
    </row>
    <row r="27" spans="1:10" s="4" customFormat="1" ht="12" customHeight="1" x14ac:dyDescent="0.25">
      <c r="A27" s="33" t="s">
        <v>47</v>
      </c>
      <c r="B27" s="29"/>
      <c r="C27" s="29"/>
      <c r="D27" s="30">
        <v>2</v>
      </c>
      <c r="E27" s="30">
        <v>14</v>
      </c>
      <c r="F27" s="31">
        <v>16</v>
      </c>
      <c r="G27" s="31"/>
      <c r="H27" s="30">
        <v>11</v>
      </c>
      <c r="I27" s="30">
        <v>5</v>
      </c>
      <c r="J27" s="32">
        <v>31.25</v>
      </c>
    </row>
    <row r="28" spans="1:10" s="4" customFormat="1" ht="12" customHeight="1" x14ac:dyDescent="0.25">
      <c r="A28" s="33" t="s">
        <v>23</v>
      </c>
      <c r="B28" s="35"/>
      <c r="C28" s="35"/>
      <c r="D28" s="30">
        <v>6</v>
      </c>
      <c r="E28" s="30">
        <v>5</v>
      </c>
      <c r="F28" s="31">
        <v>11</v>
      </c>
      <c r="G28" s="31"/>
      <c r="H28" s="30">
        <v>4</v>
      </c>
      <c r="I28" s="30">
        <v>7</v>
      </c>
      <c r="J28" s="32">
        <v>63.636363636363633</v>
      </c>
    </row>
    <row r="29" spans="1:10" s="4" customFormat="1" ht="20.100000000000001" customHeight="1" x14ac:dyDescent="0.25">
      <c r="A29" s="34" t="s">
        <v>2</v>
      </c>
      <c r="B29" s="35"/>
      <c r="C29" s="35"/>
      <c r="D29" s="53">
        <v>110</v>
      </c>
      <c r="E29" s="53">
        <v>148</v>
      </c>
      <c r="F29" s="53">
        <v>258</v>
      </c>
      <c r="G29" s="53"/>
      <c r="H29" s="53">
        <v>150</v>
      </c>
      <c r="I29" s="53">
        <v>108</v>
      </c>
      <c r="J29" s="37">
        <v>41.860465116279073</v>
      </c>
    </row>
    <row r="30" spans="1:10" s="4" customFormat="1" ht="12" customHeight="1" x14ac:dyDescent="0.25">
      <c r="A30" s="34"/>
      <c r="B30" s="35"/>
      <c r="C30" s="35"/>
      <c r="D30" s="36"/>
      <c r="E30" s="36"/>
      <c r="F30" s="36"/>
      <c r="G30" s="36"/>
      <c r="H30" s="36"/>
      <c r="I30" s="36"/>
      <c r="J30" s="37"/>
    </row>
    <row r="31" spans="1:10" s="4" customFormat="1" ht="12" customHeight="1" x14ac:dyDescent="0.25">
      <c r="A31" s="63" t="s">
        <v>70</v>
      </c>
      <c r="B31" s="35"/>
      <c r="C31" s="35"/>
      <c r="D31" s="36"/>
      <c r="E31" s="36"/>
      <c r="F31" s="36"/>
      <c r="G31" s="36"/>
      <c r="H31" s="36"/>
      <c r="I31" s="36"/>
      <c r="J31" s="37"/>
    </row>
    <row r="32" spans="1:10" s="4" customFormat="1" ht="12" customHeight="1" x14ac:dyDescent="0.25">
      <c r="A32" s="63" t="s">
        <v>72</v>
      </c>
      <c r="B32" s="38"/>
      <c r="C32" s="38"/>
      <c r="D32" s="31"/>
      <c r="E32" s="31"/>
      <c r="F32" s="31"/>
      <c r="G32" s="31"/>
      <c r="H32" s="31"/>
      <c r="I32" s="31"/>
      <c r="J32" s="31"/>
    </row>
    <row r="33" spans="1:10" s="4" customFormat="1" ht="15.95" customHeight="1" x14ac:dyDescent="0.25">
      <c r="A33" s="70" t="s">
        <v>74</v>
      </c>
      <c r="B33" s="39"/>
      <c r="C33" s="39"/>
      <c r="D33" s="30"/>
      <c r="E33" s="30"/>
      <c r="F33" s="30"/>
      <c r="G33" s="30"/>
      <c r="H33" s="30"/>
      <c r="I33" s="30"/>
      <c r="J33" s="61" t="s">
        <v>51</v>
      </c>
    </row>
    <row r="34" spans="1:10" s="4" customFormat="1" ht="3.9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CBE54-78F1-481D-B566-DFF9B86091A6}">
  <dimension ref="A1:J35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45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11</v>
      </c>
      <c r="E15" s="30" t="s">
        <v>12</v>
      </c>
      <c r="F15" s="31">
        <v>11</v>
      </c>
      <c r="G15" s="31"/>
      <c r="H15" s="30">
        <v>8</v>
      </c>
      <c r="I15" s="30">
        <v>3</v>
      </c>
      <c r="J15" s="32">
        <v>27.27272727272727</v>
      </c>
    </row>
    <row r="16" spans="1:10" s="4" customFormat="1" ht="12" customHeight="1" x14ac:dyDescent="0.25">
      <c r="A16" s="28" t="s">
        <v>13</v>
      </c>
      <c r="B16" s="29"/>
      <c r="C16" s="29"/>
      <c r="D16" s="30" t="s">
        <v>12</v>
      </c>
      <c r="E16" s="30">
        <v>10</v>
      </c>
      <c r="F16" s="31">
        <v>10</v>
      </c>
      <c r="G16" s="31"/>
      <c r="H16" s="30">
        <v>9</v>
      </c>
      <c r="I16" s="30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29"/>
      <c r="D17" s="30">
        <v>19</v>
      </c>
      <c r="E17" s="30">
        <v>20</v>
      </c>
      <c r="F17" s="31">
        <v>39</v>
      </c>
      <c r="G17" s="31"/>
      <c r="H17" s="30">
        <v>27</v>
      </c>
      <c r="I17" s="30">
        <v>12</v>
      </c>
      <c r="J17" s="32">
        <v>30.76923076923077</v>
      </c>
    </row>
    <row r="18" spans="1:10" s="4" customFormat="1" ht="12" customHeight="1" x14ac:dyDescent="0.25">
      <c r="A18" s="28" t="s">
        <v>15</v>
      </c>
      <c r="B18" s="29"/>
      <c r="C18" s="29"/>
      <c r="D18" s="30">
        <v>5</v>
      </c>
      <c r="E18" s="30">
        <v>5</v>
      </c>
      <c r="F18" s="31">
        <v>10</v>
      </c>
      <c r="G18" s="31"/>
      <c r="H18" s="30">
        <v>7</v>
      </c>
      <c r="I18" s="30">
        <v>3</v>
      </c>
      <c r="J18" s="32">
        <v>30</v>
      </c>
    </row>
    <row r="19" spans="1:10" s="4" customFormat="1" ht="12" customHeight="1" x14ac:dyDescent="0.25">
      <c r="A19" s="28" t="s">
        <v>16</v>
      </c>
      <c r="B19" s="29"/>
      <c r="C19" s="29"/>
      <c r="D19" s="30" t="s">
        <v>12</v>
      </c>
      <c r="E19" s="30">
        <v>2</v>
      </c>
      <c r="F19" s="31">
        <v>2</v>
      </c>
      <c r="G19" s="31"/>
      <c r="H19" s="30">
        <v>1</v>
      </c>
      <c r="I19" s="30">
        <v>1</v>
      </c>
      <c r="J19" s="32">
        <v>50</v>
      </c>
    </row>
    <row r="20" spans="1:10" s="4" customFormat="1" ht="12" customHeight="1" x14ac:dyDescent="0.25">
      <c r="A20" s="28" t="s">
        <v>28</v>
      </c>
      <c r="B20" s="29"/>
      <c r="C20" s="29"/>
      <c r="D20" s="49"/>
      <c r="E20" s="49"/>
      <c r="F20" s="50"/>
      <c r="G20" s="50"/>
      <c r="H20" s="49"/>
      <c r="I20" s="49"/>
      <c r="J20" s="32"/>
    </row>
    <row r="21" spans="1:10" s="4" customFormat="1" ht="12" customHeight="1" x14ac:dyDescent="0.25">
      <c r="A21" s="48" t="s">
        <v>29</v>
      </c>
      <c r="B21" s="29"/>
      <c r="C21" s="29"/>
      <c r="D21" s="49"/>
      <c r="E21" s="49"/>
      <c r="F21" s="50"/>
      <c r="G21" s="50"/>
      <c r="H21" s="49"/>
      <c r="I21" s="49"/>
      <c r="J21" s="32"/>
    </row>
    <row r="22" spans="1:10" s="4" customFormat="1" ht="12" customHeight="1" x14ac:dyDescent="0.25">
      <c r="A22" s="48" t="s">
        <v>49</v>
      </c>
      <c r="B22" s="29"/>
      <c r="C22" s="29"/>
      <c r="J22" s="32"/>
    </row>
    <row r="23" spans="1:10" s="4" customFormat="1" ht="12" customHeight="1" x14ac:dyDescent="0.25">
      <c r="A23" s="71" t="s">
        <v>73</v>
      </c>
      <c r="B23" s="29"/>
      <c r="C23" s="29"/>
      <c r="D23" s="30">
        <v>30</v>
      </c>
      <c r="E23" s="30">
        <v>75</v>
      </c>
      <c r="F23" s="31">
        <v>105</v>
      </c>
      <c r="G23" s="31"/>
      <c r="H23" s="30">
        <v>59</v>
      </c>
      <c r="I23" s="30">
        <v>46</v>
      </c>
      <c r="J23" s="32">
        <v>43.80952380952381</v>
      </c>
    </row>
    <row r="24" spans="1:10" s="4" customFormat="1" ht="12" customHeight="1" x14ac:dyDescent="0.25">
      <c r="A24" s="33" t="s">
        <v>18</v>
      </c>
      <c r="B24" s="29"/>
      <c r="C24" s="29"/>
      <c r="D24" s="30">
        <v>17</v>
      </c>
      <c r="E24" s="30" t="s">
        <v>12</v>
      </c>
      <c r="F24" s="31">
        <v>17</v>
      </c>
      <c r="G24" s="31"/>
      <c r="H24" s="30">
        <v>8</v>
      </c>
      <c r="I24" s="30">
        <v>9</v>
      </c>
      <c r="J24" s="32">
        <v>52.941176470588239</v>
      </c>
    </row>
    <row r="25" spans="1:10" s="4" customFormat="1" ht="12" customHeight="1" x14ac:dyDescent="0.25">
      <c r="A25" s="33" t="s">
        <v>19</v>
      </c>
      <c r="B25" s="29"/>
      <c r="C25" s="29"/>
      <c r="D25" s="30">
        <v>3</v>
      </c>
      <c r="E25" s="30">
        <v>14</v>
      </c>
      <c r="F25" s="31">
        <v>17</v>
      </c>
      <c r="G25" s="31"/>
      <c r="H25" s="30">
        <v>7</v>
      </c>
      <c r="I25" s="30">
        <v>10</v>
      </c>
      <c r="J25" s="32">
        <v>58.82352941176471</v>
      </c>
    </row>
    <row r="26" spans="1:10" s="4" customFormat="1" ht="12" customHeight="1" x14ac:dyDescent="0.25">
      <c r="A26" s="33" t="s">
        <v>20</v>
      </c>
      <c r="B26" s="29"/>
      <c r="C26" s="29"/>
      <c r="D26" s="30">
        <v>5</v>
      </c>
      <c r="E26" s="30">
        <v>4</v>
      </c>
      <c r="F26" s="31">
        <v>9</v>
      </c>
      <c r="G26" s="31"/>
      <c r="H26" s="30">
        <v>4</v>
      </c>
      <c r="I26" s="30">
        <v>5</v>
      </c>
      <c r="J26" s="32">
        <v>55.555555555555557</v>
      </c>
    </row>
    <row r="27" spans="1:10" s="4" customFormat="1" ht="12" customHeight="1" x14ac:dyDescent="0.25">
      <c r="A27" s="33" t="s">
        <v>47</v>
      </c>
      <c r="B27" s="29"/>
      <c r="C27" s="29"/>
      <c r="D27" s="30">
        <v>2</v>
      </c>
      <c r="E27" s="30">
        <v>14</v>
      </c>
      <c r="F27" s="31">
        <v>16</v>
      </c>
      <c r="G27" s="31"/>
      <c r="H27" s="30">
        <v>11</v>
      </c>
      <c r="I27" s="30">
        <v>5</v>
      </c>
      <c r="J27" s="32">
        <v>31.25</v>
      </c>
    </row>
    <row r="28" spans="1:10" s="4" customFormat="1" ht="12" customHeight="1" x14ac:dyDescent="0.25">
      <c r="A28" s="33" t="s">
        <v>23</v>
      </c>
      <c r="B28" s="35"/>
      <c r="C28" s="35"/>
      <c r="D28" s="30">
        <v>6</v>
      </c>
      <c r="E28" s="30">
        <v>5</v>
      </c>
      <c r="F28" s="31">
        <v>11</v>
      </c>
      <c r="G28" s="31"/>
      <c r="H28" s="30">
        <v>4</v>
      </c>
      <c r="I28" s="30">
        <v>7</v>
      </c>
      <c r="J28" s="32">
        <v>63.636363636363633</v>
      </c>
    </row>
    <row r="29" spans="1:10" s="4" customFormat="1" ht="20.100000000000001" customHeight="1" x14ac:dyDescent="0.25">
      <c r="A29" s="34" t="s">
        <v>2</v>
      </c>
      <c r="B29" s="35"/>
      <c r="C29" s="35"/>
      <c r="D29" s="53">
        <f>SUM(D15:D28)</f>
        <v>98</v>
      </c>
      <c r="E29" s="53">
        <f>SUM(E15:E28)</f>
        <v>149</v>
      </c>
      <c r="F29" s="53">
        <f>SUM(F15:F28)</f>
        <v>247</v>
      </c>
      <c r="G29" s="53"/>
      <c r="H29" s="53">
        <f>SUM(H15:H28)</f>
        <v>145</v>
      </c>
      <c r="I29" s="53">
        <f>SUM(I15:I28)</f>
        <v>102</v>
      </c>
      <c r="J29" s="37">
        <f>I29/F29*100</f>
        <v>41.295546558704451</v>
      </c>
    </row>
    <row r="30" spans="1:10" s="4" customFormat="1" ht="12" customHeight="1" x14ac:dyDescent="0.25">
      <c r="A30" s="34"/>
      <c r="B30" s="35"/>
      <c r="C30" s="35"/>
      <c r="D30" s="36"/>
      <c r="E30" s="36"/>
      <c r="F30" s="36"/>
      <c r="G30" s="36"/>
      <c r="H30" s="36"/>
      <c r="I30" s="36"/>
      <c r="J30" s="37"/>
    </row>
    <row r="31" spans="1:10" s="4" customFormat="1" ht="12" customHeight="1" x14ac:dyDescent="0.25">
      <c r="A31" s="33" t="s">
        <v>24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2" customHeight="1" x14ac:dyDescent="0.25">
      <c r="A32" s="63" t="s">
        <v>72</v>
      </c>
      <c r="B32" s="38"/>
      <c r="C32" s="38"/>
      <c r="D32" s="31"/>
      <c r="E32" s="31"/>
      <c r="F32" s="31"/>
      <c r="G32" s="31"/>
      <c r="H32" s="31"/>
      <c r="I32" s="31"/>
      <c r="J32" s="31"/>
    </row>
    <row r="33" spans="1:10" s="4" customFormat="1" ht="12" customHeight="1" x14ac:dyDescent="0.25">
      <c r="A33" s="65" t="s">
        <v>84</v>
      </c>
      <c r="B33" s="38"/>
      <c r="C33" s="38"/>
      <c r="D33" s="31"/>
      <c r="E33" s="31"/>
      <c r="F33" s="31"/>
      <c r="G33" s="31"/>
      <c r="H33" s="31"/>
      <c r="I33" s="31"/>
      <c r="J33" s="31"/>
    </row>
    <row r="34" spans="1:10" s="4" customFormat="1" ht="15.95" customHeight="1" x14ac:dyDescent="0.25">
      <c r="A34" s="70" t="s">
        <v>74</v>
      </c>
      <c r="B34" s="39"/>
      <c r="C34" s="39"/>
      <c r="D34" s="30"/>
      <c r="E34" s="30"/>
      <c r="F34" s="30"/>
      <c r="G34" s="30"/>
      <c r="H34" s="30"/>
      <c r="I34" s="30"/>
      <c r="J34" s="61" t="s">
        <v>46</v>
      </c>
    </row>
    <row r="35" spans="1:10" s="4" customFormat="1" ht="3.95" customHeight="1" x14ac:dyDescent="0.25">
      <c r="A35" s="40"/>
      <c r="B35" s="40"/>
      <c r="C35" s="40"/>
      <c r="D35" s="40"/>
      <c r="E35" s="40"/>
      <c r="F35" s="40"/>
      <c r="G35" s="40"/>
      <c r="H35" s="40"/>
      <c r="I35" s="40"/>
      <c r="J35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2A226-3E1B-48C1-9073-1585D3A4BFD5}">
  <dimension ref="A1:J33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43</v>
      </c>
      <c r="D4" s="5"/>
      <c r="E4" s="5"/>
      <c r="F4" s="5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49">
        <v>11</v>
      </c>
      <c r="E15" s="49" t="s">
        <v>12</v>
      </c>
      <c r="F15" s="50">
        <f>SUM(D15:E15)</f>
        <v>11</v>
      </c>
      <c r="G15" s="50"/>
      <c r="H15" s="49">
        <v>8</v>
      </c>
      <c r="I15" s="49">
        <v>3</v>
      </c>
      <c r="J15" s="59">
        <v>27.27272727272727</v>
      </c>
    </row>
    <row r="16" spans="1:10" s="4" customFormat="1" ht="12" customHeight="1" x14ac:dyDescent="0.25">
      <c r="A16" s="28" t="s">
        <v>13</v>
      </c>
      <c r="B16" s="29"/>
      <c r="C16" s="29"/>
      <c r="D16" s="49" t="s">
        <v>12</v>
      </c>
      <c r="E16" s="49">
        <v>10</v>
      </c>
      <c r="F16" s="50">
        <f t="shared" ref="F16:F27" si="0">SUM(D16:E16)</f>
        <v>10</v>
      </c>
      <c r="G16" s="50"/>
      <c r="H16" s="49">
        <v>9</v>
      </c>
      <c r="I16" s="49">
        <v>1</v>
      </c>
      <c r="J16" s="59">
        <v>10</v>
      </c>
    </row>
    <row r="17" spans="1:10" s="4" customFormat="1" ht="12" customHeight="1" x14ac:dyDescent="0.25">
      <c r="A17" s="28" t="s">
        <v>14</v>
      </c>
      <c r="B17" s="29"/>
      <c r="C17" s="29"/>
      <c r="D17" s="49">
        <v>19</v>
      </c>
      <c r="E17" s="49">
        <v>32</v>
      </c>
      <c r="F17" s="50">
        <f t="shared" si="0"/>
        <v>51</v>
      </c>
      <c r="G17" s="50"/>
      <c r="H17" s="49">
        <v>36</v>
      </c>
      <c r="I17" s="49">
        <v>15</v>
      </c>
      <c r="J17" s="59">
        <v>29.411764705882355</v>
      </c>
    </row>
    <row r="18" spans="1:10" s="4" customFormat="1" ht="12" customHeight="1" x14ac:dyDescent="0.25">
      <c r="A18" s="28" t="s">
        <v>15</v>
      </c>
      <c r="B18" s="29"/>
      <c r="C18" s="29"/>
      <c r="D18" s="49">
        <v>5</v>
      </c>
      <c r="E18" s="49">
        <v>5</v>
      </c>
      <c r="F18" s="50">
        <f t="shared" si="0"/>
        <v>10</v>
      </c>
      <c r="G18" s="50"/>
      <c r="H18" s="49">
        <v>7</v>
      </c>
      <c r="I18" s="49">
        <v>3</v>
      </c>
      <c r="J18" s="59">
        <v>30</v>
      </c>
    </row>
    <row r="19" spans="1:10" s="4" customFormat="1" ht="12" customHeight="1" x14ac:dyDescent="0.25">
      <c r="A19" s="28" t="s">
        <v>16</v>
      </c>
      <c r="B19" s="29"/>
      <c r="C19" s="29"/>
      <c r="D19" s="49" t="s">
        <v>12</v>
      </c>
      <c r="E19" s="49">
        <v>2</v>
      </c>
      <c r="F19" s="50">
        <f t="shared" si="0"/>
        <v>2</v>
      </c>
      <c r="G19" s="50"/>
      <c r="H19" s="49">
        <v>1</v>
      </c>
      <c r="I19" s="49">
        <v>1</v>
      </c>
      <c r="J19" s="59">
        <v>50</v>
      </c>
    </row>
    <row r="20" spans="1:10" s="4" customFormat="1" ht="12" customHeight="1" x14ac:dyDescent="0.25">
      <c r="A20" s="28" t="s">
        <v>28</v>
      </c>
      <c r="B20" s="29"/>
      <c r="C20" s="29"/>
      <c r="D20" s="49"/>
      <c r="E20" s="49"/>
      <c r="F20" s="50"/>
      <c r="G20" s="50"/>
      <c r="H20" s="49"/>
      <c r="I20" s="49"/>
      <c r="J20" s="59"/>
    </row>
    <row r="21" spans="1:10" s="4" customFormat="1" ht="12" customHeight="1" x14ac:dyDescent="0.25">
      <c r="A21" s="48" t="s">
        <v>29</v>
      </c>
      <c r="B21" s="29"/>
      <c r="C21" s="29"/>
      <c r="D21" s="49"/>
      <c r="E21" s="49"/>
      <c r="F21" s="50"/>
      <c r="G21" s="50"/>
      <c r="H21" s="49"/>
      <c r="I21" s="49"/>
      <c r="J21" s="59"/>
    </row>
    <row r="22" spans="1:10" s="4" customFormat="1" ht="12" customHeight="1" x14ac:dyDescent="0.25">
      <c r="A22" s="48" t="s">
        <v>30</v>
      </c>
      <c r="B22" s="29"/>
      <c r="C22" s="29"/>
      <c r="D22" s="49">
        <v>27</v>
      </c>
      <c r="E22" s="49">
        <v>54</v>
      </c>
      <c r="F22" s="50">
        <f t="shared" si="0"/>
        <v>81</v>
      </c>
      <c r="G22" s="50"/>
      <c r="H22" s="49">
        <v>42</v>
      </c>
      <c r="I22" s="49">
        <v>39</v>
      </c>
      <c r="J22" s="59">
        <v>48.148148148148145</v>
      </c>
    </row>
    <row r="23" spans="1:10" s="4" customFormat="1" ht="12" customHeight="1" x14ac:dyDescent="0.25">
      <c r="A23" s="33" t="s">
        <v>18</v>
      </c>
      <c r="B23" s="29"/>
      <c r="C23" s="29"/>
      <c r="D23" s="49">
        <v>17</v>
      </c>
      <c r="E23" s="49" t="s">
        <v>12</v>
      </c>
      <c r="F23" s="50">
        <f t="shared" si="0"/>
        <v>17</v>
      </c>
      <c r="G23" s="50"/>
      <c r="H23" s="49">
        <v>8</v>
      </c>
      <c r="I23" s="49">
        <v>9</v>
      </c>
      <c r="J23" s="59">
        <v>52.941176470588239</v>
      </c>
    </row>
    <row r="24" spans="1:10" s="4" customFormat="1" ht="12" customHeight="1" x14ac:dyDescent="0.25">
      <c r="A24" s="33" t="s">
        <v>19</v>
      </c>
      <c r="B24" s="29"/>
      <c r="C24" s="29"/>
      <c r="D24" s="49">
        <v>3</v>
      </c>
      <c r="E24" s="49">
        <v>14</v>
      </c>
      <c r="F24" s="50">
        <f t="shared" si="0"/>
        <v>17</v>
      </c>
      <c r="G24" s="50"/>
      <c r="H24" s="49">
        <v>7</v>
      </c>
      <c r="I24" s="49">
        <v>10</v>
      </c>
      <c r="J24" s="59">
        <v>58.82352941176471</v>
      </c>
    </row>
    <row r="25" spans="1:10" s="4" customFormat="1" ht="12" customHeight="1" x14ac:dyDescent="0.25">
      <c r="A25" s="33" t="s">
        <v>20</v>
      </c>
      <c r="B25" s="29"/>
      <c r="C25" s="29"/>
      <c r="D25" s="49">
        <v>5</v>
      </c>
      <c r="E25" s="49">
        <v>4</v>
      </c>
      <c r="F25" s="50">
        <f t="shared" si="0"/>
        <v>9</v>
      </c>
      <c r="G25" s="50"/>
      <c r="H25" s="49">
        <v>4</v>
      </c>
      <c r="I25" s="49">
        <v>5</v>
      </c>
      <c r="J25" s="59">
        <v>55.555555555555557</v>
      </c>
    </row>
    <row r="26" spans="1:10" s="4" customFormat="1" ht="12" customHeight="1" x14ac:dyDescent="0.25">
      <c r="A26" s="33" t="s">
        <v>47</v>
      </c>
      <c r="B26" s="29"/>
      <c r="C26" s="29"/>
      <c r="D26" s="49">
        <v>2</v>
      </c>
      <c r="E26" s="49">
        <v>14</v>
      </c>
      <c r="F26" s="50">
        <f t="shared" si="0"/>
        <v>16</v>
      </c>
      <c r="G26" s="50"/>
      <c r="H26" s="49">
        <v>11</v>
      </c>
      <c r="I26" s="49">
        <v>5</v>
      </c>
      <c r="J26" s="59">
        <v>31.25</v>
      </c>
    </row>
    <row r="27" spans="1:10" s="4" customFormat="1" ht="12" customHeight="1" x14ac:dyDescent="0.25">
      <c r="A27" s="33" t="s">
        <v>23</v>
      </c>
      <c r="B27" s="35"/>
      <c r="C27" s="35"/>
      <c r="D27" s="49">
        <v>6</v>
      </c>
      <c r="E27" s="49">
        <v>21</v>
      </c>
      <c r="F27" s="50">
        <f t="shared" si="0"/>
        <v>27</v>
      </c>
      <c r="G27" s="49"/>
      <c r="H27" s="49">
        <v>9</v>
      </c>
      <c r="I27" s="49">
        <v>18</v>
      </c>
      <c r="J27" s="59">
        <v>66.666666666666657</v>
      </c>
    </row>
    <row r="28" spans="1:10" s="4" customFormat="1" ht="20.100000000000001" customHeight="1" x14ac:dyDescent="0.25">
      <c r="A28" s="34" t="s">
        <v>2</v>
      </c>
      <c r="B28" s="35"/>
      <c r="C28" s="35"/>
      <c r="D28" s="36">
        <f>SUM(D15:D27)</f>
        <v>95</v>
      </c>
      <c r="E28" s="36">
        <f>SUM(E15:E27)</f>
        <v>156</v>
      </c>
      <c r="F28" s="36">
        <f>SUM(F15:F27)</f>
        <v>251</v>
      </c>
      <c r="G28" s="36"/>
      <c r="H28" s="36">
        <f>SUM(H15:H27)</f>
        <v>142</v>
      </c>
      <c r="I28" s="36">
        <f>SUM(I15:I27)</f>
        <v>109</v>
      </c>
      <c r="J28" s="60">
        <v>43.426294820717132</v>
      </c>
    </row>
    <row r="29" spans="1:10" s="4" customFormat="1" ht="12" customHeight="1" x14ac:dyDescent="0.25">
      <c r="A29" s="34"/>
      <c r="B29" s="35"/>
      <c r="C29" s="35"/>
      <c r="D29" s="36"/>
      <c r="E29" s="36"/>
      <c r="F29" s="36"/>
      <c r="G29" s="36"/>
      <c r="H29" s="36"/>
      <c r="I29" s="36"/>
      <c r="J29" s="37"/>
    </row>
    <row r="30" spans="1:10" s="4" customFormat="1" ht="12" customHeight="1" x14ac:dyDescent="0.25">
      <c r="A30" s="33" t="s">
        <v>24</v>
      </c>
      <c r="B30" s="38"/>
      <c r="C30" s="38"/>
      <c r="D30" s="31"/>
      <c r="E30" s="31"/>
      <c r="F30" s="31"/>
      <c r="G30" s="31"/>
      <c r="H30" s="31"/>
      <c r="I30" s="31"/>
      <c r="J30" s="31"/>
    </row>
    <row r="31" spans="1:10" s="4" customFormat="1" ht="12" customHeight="1" x14ac:dyDescent="0.25">
      <c r="A31" s="63" t="s">
        <v>72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5.95" customHeight="1" x14ac:dyDescent="0.25">
      <c r="A32" s="70" t="s">
        <v>74</v>
      </c>
      <c r="B32" s="39"/>
      <c r="C32" s="39"/>
      <c r="D32" s="30"/>
      <c r="E32" s="30"/>
      <c r="F32" s="30"/>
      <c r="G32" s="30"/>
      <c r="H32" s="30"/>
      <c r="I32" s="30"/>
      <c r="J32" s="61" t="s">
        <v>44</v>
      </c>
    </row>
    <row r="33" spans="1:10" s="4" customFormat="1" ht="3.9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8B19-228F-446D-BAB8-5FF9F01BEBF9}">
  <dimension ref="A1:J34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2" style="3" customWidth="1"/>
    <col min="4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5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C3" s="2"/>
      <c r="D3" s="2"/>
      <c r="E3" s="2"/>
      <c r="F3" s="3"/>
      <c r="G3" s="2"/>
      <c r="H3" s="2"/>
      <c r="I3" s="2"/>
      <c r="J3" s="2"/>
    </row>
    <row r="4" spans="1:10" s="7" customFormat="1" ht="15" customHeight="1" x14ac:dyDescent="0.2">
      <c r="A4" s="1" t="s">
        <v>32</v>
      </c>
      <c r="C4" s="5"/>
      <c r="D4" s="5"/>
      <c r="E4" s="5"/>
      <c r="F4" s="6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9"/>
      <c r="D5" s="9"/>
      <c r="E5" s="9"/>
      <c r="F5" s="10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10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13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15"/>
      <c r="D10" s="15"/>
      <c r="E10" s="15"/>
      <c r="F10" s="16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8" t="s">
        <v>5</v>
      </c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3" t="s">
        <v>7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49">
        <v>11</v>
      </c>
      <c r="D15" s="49" t="s">
        <v>12</v>
      </c>
      <c r="E15" s="50">
        <v>11</v>
      </c>
      <c r="F15" s="49" t="s">
        <v>12</v>
      </c>
      <c r="G15" s="50"/>
      <c r="H15" s="49">
        <v>7</v>
      </c>
      <c r="I15" s="49">
        <v>4</v>
      </c>
      <c r="J15" s="51">
        <v>36.363636363636402</v>
      </c>
    </row>
    <row r="16" spans="1:10" s="4" customFormat="1" ht="12" customHeight="1" x14ac:dyDescent="0.25">
      <c r="A16" s="28" t="s">
        <v>13</v>
      </c>
      <c r="B16" s="29"/>
      <c r="C16" s="49" t="s">
        <v>12</v>
      </c>
      <c r="D16" s="49">
        <v>10</v>
      </c>
      <c r="E16" s="50">
        <v>10</v>
      </c>
      <c r="F16" s="49" t="s">
        <v>12</v>
      </c>
      <c r="G16" s="50"/>
      <c r="H16" s="49">
        <v>9</v>
      </c>
      <c r="I16" s="49">
        <v>1</v>
      </c>
      <c r="J16" s="51">
        <v>10</v>
      </c>
    </row>
    <row r="17" spans="1:10" s="4" customFormat="1" ht="12" customHeight="1" x14ac:dyDescent="0.25">
      <c r="A17" s="28" t="s">
        <v>14</v>
      </c>
      <c r="B17" s="29"/>
      <c r="C17" s="49">
        <v>18</v>
      </c>
      <c r="D17" s="49">
        <v>32</v>
      </c>
      <c r="E17" s="50">
        <v>50</v>
      </c>
      <c r="F17" s="49" t="s">
        <v>12</v>
      </c>
      <c r="G17" s="50"/>
      <c r="H17" s="49">
        <v>36</v>
      </c>
      <c r="I17" s="49">
        <v>14</v>
      </c>
      <c r="J17" s="51">
        <v>28</v>
      </c>
    </row>
    <row r="18" spans="1:10" s="4" customFormat="1" ht="12" customHeight="1" x14ac:dyDescent="0.25">
      <c r="A18" s="28" t="s">
        <v>15</v>
      </c>
      <c r="B18" s="29"/>
      <c r="C18" s="49">
        <v>5</v>
      </c>
      <c r="D18" s="49">
        <v>5</v>
      </c>
      <c r="E18" s="50">
        <v>10</v>
      </c>
      <c r="F18" s="49" t="s">
        <v>12</v>
      </c>
      <c r="G18" s="50"/>
      <c r="H18" s="49">
        <v>7</v>
      </c>
      <c r="I18" s="49">
        <v>3</v>
      </c>
      <c r="J18" s="51">
        <v>30</v>
      </c>
    </row>
    <row r="19" spans="1:10" s="4" customFormat="1" ht="12" customHeight="1" x14ac:dyDescent="0.25">
      <c r="A19" s="28" t="s">
        <v>16</v>
      </c>
      <c r="B19" s="29"/>
      <c r="C19" s="49" t="s">
        <v>12</v>
      </c>
      <c r="D19" s="49">
        <v>2</v>
      </c>
      <c r="E19" s="50">
        <v>2</v>
      </c>
      <c r="F19" s="49" t="s">
        <v>12</v>
      </c>
      <c r="G19" s="50"/>
      <c r="H19" s="49">
        <v>2</v>
      </c>
      <c r="I19" s="49" t="s">
        <v>12</v>
      </c>
      <c r="J19" s="51" t="s">
        <v>12</v>
      </c>
    </row>
    <row r="20" spans="1:10" s="4" customFormat="1" ht="12" customHeight="1" x14ac:dyDescent="0.25">
      <c r="A20" s="28" t="s">
        <v>28</v>
      </c>
      <c r="B20" s="29"/>
      <c r="C20" s="49"/>
      <c r="D20" s="49"/>
      <c r="E20" s="49"/>
      <c r="F20" s="49"/>
      <c r="G20" s="50"/>
      <c r="H20" s="49"/>
      <c r="I20" s="49"/>
      <c r="J20" s="51"/>
    </row>
    <row r="21" spans="1:10" s="4" customFormat="1" ht="12" customHeight="1" x14ac:dyDescent="0.25">
      <c r="A21" s="48" t="s">
        <v>29</v>
      </c>
      <c r="B21" s="29"/>
      <c r="C21" s="49"/>
      <c r="D21" s="49"/>
      <c r="E21" s="50"/>
      <c r="F21" s="49"/>
      <c r="G21" s="50"/>
      <c r="H21" s="49"/>
      <c r="I21" s="49"/>
      <c r="J21" s="51"/>
    </row>
    <row r="22" spans="1:10" s="4" customFormat="1" ht="12" customHeight="1" x14ac:dyDescent="0.25">
      <c r="A22" s="48" t="s">
        <v>30</v>
      </c>
      <c r="B22" s="29"/>
      <c r="C22" s="49">
        <v>25</v>
      </c>
      <c r="D22" s="49">
        <v>54</v>
      </c>
      <c r="E22" s="50">
        <v>79</v>
      </c>
      <c r="F22" s="49">
        <v>1</v>
      </c>
      <c r="G22" s="50"/>
      <c r="H22" s="49">
        <v>44</v>
      </c>
      <c r="I22" s="49">
        <v>34</v>
      </c>
      <c r="J22" s="51">
        <v>43.589743589743591</v>
      </c>
    </row>
    <row r="23" spans="1:10" s="4" customFormat="1" ht="12" customHeight="1" x14ac:dyDescent="0.25">
      <c r="A23" s="33" t="s">
        <v>18</v>
      </c>
      <c r="B23" s="29"/>
      <c r="C23" s="49">
        <v>15</v>
      </c>
      <c r="D23" s="49" t="s">
        <v>12</v>
      </c>
      <c r="E23" s="50">
        <v>15</v>
      </c>
      <c r="F23" s="49" t="s">
        <v>12</v>
      </c>
      <c r="G23" s="50"/>
      <c r="H23" s="49">
        <v>9</v>
      </c>
      <c r="I23" s="49">
        <v>6</v>
      </c>
      <c r="J23" s="51">
        <v>40</v>
      </c>
    </row>
    <row r="24" spans="1:10" s="4" customFormat="1" ht="12" customHeight="1" x14ac:dyDescent="0.25">
      <c r="A24" s="33" t="s">
        <v>19</v>
      </c>
      <c r="B24" s="29"/>
      <c r="C24" s="49">
        <v>3</v>
      </c>
      <c r="D24" s="49">
        <v>14</v>
      </c>
      <c r="E24" s="50">
        <v>17</v>
      </c>
      <c r="F24" s="49">
        <v>1</v>
      </c>
      <c r="G24" s="50"/>
      <c r="H24" s="49">
        <v>6</v>
      </c>
      <c r="I24" s="49">
        <v>10</v>
      </c>
      <c r="J24" s="51">
        <v>62.5</v>
      </c>
    </row>
    <row r="25" spans="1:10" s="4" customFormat="1" ht="12" customHeight="1" x14ac:dyDescent="0.25">
      <c r="A25" s="33" t="s">
        <v>20</v>
      </c>
      <c r="B25" s="29"/>
      <c r="C25" s="49">
        <v>5</v>
      </c>
      <c r="D25" s="49">
        <v>4</v>
      </c>
      <c r="E25" s="50">
        <v>9</v>
      </c>
      <c r="F25" s="49" t="s">
        <v>12</v>
      </c>
      <c r="G25" s="50"/>
      <c r="H25" s="49">
        <v>5</v>
      </c>
      <c r="I25" s="49">
        <v>4</v>
      </c>
      <c r="J25" s="51">
        <v>44.444444444444443</v>
      </c>
    </row>
    <row r="26" spans="1:10" s="4" customFormat="1" ht="12" customHeight="1" x14ac:dyDescent="0.25">
      <c r="A26" s="33" t="s">
        <v>21</v>
      </c>
      <c r="B26" s="29"/>
      <c r="C26" s="49"/>
      <c r="D26" s="49"/>
      <c r="E26" s="50"/>
      <c r="F26" s="49"/>
      <c r="G26" s="50"/>
      <c r="H26" s="49"/>
      <c r="I26" s="49"/>
      <c r="J26" s="51"/>
    </row>
    <row r="27" spans="1:10" s="4" customFormat="1" ht="12" customHeight="1" x14ac:dyDescent="0.25">
      <c r="A27" s="33" t="s">
        <v>22</v>
      </c>
      <c r="B27" s="29"/>
      <c r="C27" s="49">
        <v>2</v>
      </c>
      <c r="D27" s="49">
        <v>14</v>
      </c>
      <c r="E27" s="50">
        <v>16</v>
      </c>
      <c r="F27" s="52">
        <v>1</v>
      </c>
      <c r="G27" s="50"/>
      <c r="H27" s="49">
        <v>11</v>
      </c>
      <c r="I27" s="49">
        <v>4</v>
      </c>
      <c r="J27" s="51">
        <v>26.666666666666668</v>
      </c>
    </row>
    <row r="28" spans="1:10" s="4" customFormat="1" ht="12" customHeight="1" x14ac:dyDescent="0.25">
      <c r="A28" s="33" t="s">
        <v>23</v>
      </c>
      <c r="B28" s="35"/>
      <c r="C28" s="49">
        <v>6</v>
      </c>
      <c r="D28" s="49">
        <v>21</v>
      </c>
      <c r="E28" s="49">
        <v>27</v>
      </c>
      <c r="F28" s="49" t="s">
        <v>12</v>
      </c>
      <c r="G28" s="49"/>
      <c r="H28" s="49">
        <v>9</v>
      </c>
      <c r="I28" s="49">
        <v>18</v>
      </c>
      <c r="J28" s="51">
        <v>66.666666666666657</v>
      </c>
    </row>
    <row r="29" spans="1:10" s="4" customFormat="1" ht="20.100000000000001" customHeight="1" x14ac:dyDescent="0.25">
      <c r="A29" s="34" t="s">
        <v>2</v>
      </c>
      <c r="B29" s="35"/>
      <c r="C29" s="36">
        <v>90</v>
      </c>
      <c r="D29" s="36">
        <v>156</v>
      </c>
      <c r="E29" s="36">
        <v>246</v>
      </c>
      <c r="F29" s="36">
        <v>3</v>
      </c>
      <c r="G29" s="36"/>
      <c r="H29" s="36">
        <v>145</v>
      </c>
      <c r="I29" s="36">
        <v>98</v>
      </c>
      <c r="J29" s="37">
        <v>40.329218106995881</v>
      </c>
    </row>
    <row r="30" spans="1:10" s="4" customFormat="1" ht="12" customHeight="1" x14ac:dyDescent="0.25">
      <c r="A30" s="34"/>
      <c r="B30" s="35"/>
      <c r="C30" s="35"/>
      <c r="D30" s="36"/>
      <c r="E30" s="36"/>
      <c r="F30" s="36"/>
      <c r="G30" s="36"/>
      <c r="H30" s="36"/>
      <c r="I30" s="36"/>
      <c r="J30" s="37"/>
    </row>
    <row r="31" spans="1:10" s="4" customFormat="1" ht="12" customHeight="1" x14ac:dyDescent="0.25">
      <c r="A31" s="33" t="s">
        <v>24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2" customHeight="1" x14ac:dyDescent="0.25">
      <c r="A32" s="63" t="s">
        <v>72</v>
      </c>
      <c r="B32" s="38"/>
      <c r="C32" s="38"/>
      <c r="D32" s="31"/>
      <c r="E32" s="31"/>
      <c r="F32" s="31"/>
      <c r="G32" s="31"/>
      <c r="H32" s="31"/>
      <c r="I32" s="31"/>
      <c r="J32" s="31"/>
    </row>
    <row r="33" spans="1:10" s="4" customFormat="1" ht="15.95" customHeight="1" x14ac:dyDescent="0.25">
      <c r="A33" s="70" t="s">
        <v>74</v>
      </c>
      <c r="B33" s="39"/>
      <c r="C33" s="30"/>
      <c r="D33" s="30"/>
      <c r="E33" s="30"/>
      <c r="F33" s="30"/>
      <c r="G33" s="30"/>
      <c r="H33" s="30"/>
      <c r="I33" s="30"/>
      <c r="J33" s="30"/>
    </row>
    <row r="34" spans="1:10" s="4" customFormat="1" ht="3.9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81D3-85F0-4470-9441-E1856189D5E8}">
  <dimension ref="A1:J34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2" style="3" customWidth="1"/>
    <col min="4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5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C3" s="2"/>
      <c r="D3" s="2"/>
      <c r="E3" s="2"/>
      <c r="F3" s="3"/>
      <c r="G3" s="2"/>
      <c r="H3" s="2"/>
      <c r="I3" s="2"/>
      <c r="J3" s="2"/>
    </row>
    <row r="4" spans="1:10" s="7" customFormat="1" ht="15" customHeight="1" x14ac:dyDescent="0.2">
      <c r="A4" s="1" t="s">
        <v>27</v>
      </c>
      <c r="C4" s="5"/>
      <c r="D4" s="5"/>
      <c r="E4" s="5"/>
      <c r="F4" s="6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9"/>
      <c r="D5" s="9"/>
      <c r="E5" s="9"/>
      <c r="F5" s="10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10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13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15"/>
      <c r="D10" s="15"/>
      <c r="E10" s="15"/>
      <c r="F10" s="16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8" t="s">
        <v>5</v>
      </c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3" t="s">
        <v>7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49">
        <v>11</v>
      </c>
      <c r="D15" s="49" t="s">
        <v>12</v>
      </c>
      <c r="E15" s="50">
        <v>11</v>
      </c>
      <c r="F15" s="49" t="s">
        <v>12</v>
      </c>
      <c r="G15" s="50"/>
      <c r="H15" s="49">
        <v>5</v>
      </c>
      <c r="I15" s="49">
        <v>6</v>
      </c>
      <c r="J15" s="32">
        <v>54.54545454545454</v>
      </c>
    </row>
    <row r="16" spans="1:10" s="4" customFormat="1" ht="12" customHeight="1" x14ac:dyDescent="0.25">
      <c r="A16" s="28" t="s">
        <v>13</v>
      </c>
      <c r="B16" s="29"/>
      <c r="C16" s="49" t="s">
        <v>12</v>
      </c>
      <c r="D16" s="49">
        <v>10</v>
      </c>
      <c r="E16" s="50">
        <v>10</v>
      </c>
      <c r="F16" s="49" t="s">
        <v>12</v>
      </c>
      <c r="G16" s="50"/>
      <c r="H16" s="49">
        <v>9</v>
      </c>
      <c r="I16" s="49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49">
        <v>17</v>
      </c>
      <c r="D17" s="49">
        <v>32</v>
      </c>
      <c r="E17" s="50">
        <v>49</v>
      </c>
      <c r="F17" s="49" t="s">
        <v>12</v>
      </c>
      <c r="G17" s="50"/>
      <c r="H17" s="49">
        <v>34</v>
      </c>
      <c r="I17" s="49">
        <v>15</v>
      </c>
      <c r="J17" s="32">
        <v>30.612244897959183</v>
      </c>
    </row>
    <row r="18" spans="1:10" s="4" customFormat="1" ht="12" customHeight="1" x14ac:dyDescent="0.25">
      <c r="A18" s="28" t="s">
        <v>15</v>
      </c>
      <c r="B18" s="29"/>
      <c r="C18" s="49">
        <v>5</v>
      </c>
      <c r="D18" s="49">
        <v>5</v>
      </c>
      <c r="E18" s="50">
        <v>10</v>
      </c>
      <c r="F18" s="49" t="s">
        <v>12</v>
      </c>
      <c r="G18" s="50"/>
      <c r="H18" s="49">
        <v>7</v>
      </c>
      <c r="I18" s="49">
        <v>3</v>
      </c>
      <c r="J18" s="32">
        <v>30</v>
      </c>
    </row>
    <row r="19" spans="1:10" s="4" customFormat="1" ht="12" customHeight="1" x14ac:dyDescent="0.25">
      <c r="A19" s="28" t="s">
        <v>16</v>
      </c>
      <c r="B19" s="29"/>
      <c r="C19" s="49" t="s">
        <v>12</v>
      </c>
      <c r="D19" s="49">
        <v>2</v>
      </c>
      <c r="E19" s="50">
        <v>2</v>
      </c>
      <c r="F19" s="49" t="s">
        <v>12</v>
      </c>
      <c r="G19" s="50"/>
      <c r="H19" s="49">
        <v>2</v>
      </c>
      <c r="I19" s="49" t="s">
        <v>12</v>
      </c>
      <c r="J19" s="32" t="s">
        <v>12</v>
      </c>
    </row>
    <row r="20" spans="1:10" s="4" customFormat="1" ht="12" customHeight="1" x14ac:dyDescent="0.25">
      <c r="A20" s="28" t="s">
        <v>28</v>
      </c>
      <c r="B20" s="29"/>
      <c r="C20" s="49"/>
      <c r="D20" s="49"/>
      <c r="E20" s="49"/>
      <c r="F20" s="49"/>
      <c r="G20" s="50"/>
      <c r="H20" s="49"/>
      <c r="I20" s="49"/>
      <c r="J20" s="32" t="s">
        <v>12</v>
      </c>
    </row>
    <row r="21" spans="1:10" s="4" customFormat="1" ht="12" customHeight="1" x14ac:dyDescent="0.25">
      <c r="A21" s="48" t="s">
        <v>29</v>
      </c>
      <c r="B21" s="29"/>
      <c r="C21" s="49"/>
      <c r="D21" s="49"/>
      <c r="E21" s="50"/>
      <c r="F21" s="49"/>
      <c r="G21" s="50"/>
      <c r="H21" s="49"/>
      <c r="I21" s="49"/>
      <c r="J21" s="32" t="s">
        <v>12</v>
      </c>
    </row>
    <row r="22" spans="1:10" s="4" customFormat="1" ht="12" customHeight="1" x14ac:dyDescent="0.25">
      <c r="A22" s="48" t="s">
        <v>30</v>
      </c>
      <c r="B22" s="29"/>
      <c r="C22" s="49">
        <v>22</v>
      </c>
      <c r="D22" s="49">
        <v>50</v>
      </c>
      <c r="E22" s="50">
        <v>72</v>
      </c>
      <c r="F22" s="49" t="s">
        <v>12</v>
      </c>
      <c r="G22" s="50"/>
      <c r="H22" s="49">
        <v>40</v>
      </c>
      <c r="I22" s="49">
        <v>32</v>
      </c>
      <c r="J22" s="32">
        <v>44.444444444444443</v>
      </c>
    </row>
    <row r="23" spans="1:10" s="4" customFormat="1" ht="12" customHeight="1" x14ac:dyDescent="0.25">
      <c r="A23" s="33" t="s">
        <v>18</v>
      </c>
      <c r="B23" s="29"/>
      <c r="C23" s="49">
        <v>15</v>
      </c>
      <c r="D23" s="49" t="s">
        <v>12</v>
      </c>
      <c r="E23" s="50">
        <v>15</v>
      </c>
      <c r="F23" s="49" t="s">
        <v>12</v>
      </c>
      <c r="G23" s="50"/>
      <c r="H23" s="49">
        <v>8</v>
      </c>
      <c r="I23" s="49">
        <v>7</v>
      </c>
      <c r="J23" s="32">
        <v>46.666666666666664</v>
      </c>
    </row>
    <row r="24" spans="1:10" s="4" customFormat="1" ht="12" customHeight="1" x14ac:dyDescent="0.25">
      <c r="A24" s="33" t="s">
        <v>19</v>
      </c>
      <c r="B24" s="29"/>
      <c r="C24" s="49">
        <v>3</v>
      </c>
      <c r="D24" s="49">
        <v>14</v>
      </c>
      <c r="E24" s="50">
        <v>17</v>
      </c>
      <c r="F24" s="49" t="s">
        <v>12</v>
      </c>
      <c r="G24" s="50"/>
      <c r="H24" s="49">
        <v>8</v>
      </c>
      <c r="I24" s="49">
        <v>9</v>
      </c>
      <c r="J24" s="32">
        <v>52.941176470588239</v>
      </c>
    </row>
    <row r="25" spans="1:10" s="4" customFormat="1" ht="12" customHeight="1" x14ac:dyDescent="0.25">
      <c r="A25" s="33" t="s">
        <v>20</v>
      </c>
      <c r="B25" s="29"/>
      <c r="C25" s="49">
        <v>5</v>
      </c>
      <c r="D25" s="49">
        <v>4</v>
      </c>
      <c r="E25" s="50">
        <v>9</v>
      </c>
      <c r="F25" s="49" t="s">
        <v>12</v>
      </c>
      <c r="G25" s="50"/>
      <c r="H25" s="49">
        <v>4</v>
      </c>
      <c r="I25" s="49">
        <v>5</v>
      </c>
      <c r="J25" s="32">
        <v>55.555555555555557</v>
      </c>
    </row>
    <row r="26" spans="1:10" s="4" customFormat="1" ht="12" customHeight="1" x14ac:dyDescent="0.25">
      <c r="A26" s="33" t="s">
        <v>21</v>
      </c>
      <c r="B26" s="29"/>
      <c r="C26" s="49"/>
      <c r="D26" s="49"/>
      <c r="E26" s="50"/>
      <c r="F26" s="49"/>
      <c r="G26" s="50"/>
      <c r="H26" s="49"/>
      <c r="I26" s="49"/>
      <c r="J26" s="32" t="s">
        <v>12</v>
      </c>
    </row>
    <row r="27" spans="1:10" s="4" customFormat="1" ht="12" customHeight="1" x14ac:dyDescent="0.25">
      <c r="A27" s="33" t="s">
        <v>22</v>
      </c>
      <c r="B27" s="29"/>
      <c r="C27" s="49">
        <v>2</v>
      </c>
      <c r="D27" s="49">
        <v>14</v>
      </c>
      <c r="E27" s="50">
        <v>16</v>
      </c>
      <c r="F27" s="52" t="s">
        <v>12</v>
      </c>
      <c r="G27" s="50"/>
      <c r="H27" s="49">
        <v>12</v>
      </c>
      <c r="I27" s="49">
        <v>4</v>
      </c>
      <c r="J27" s="32">
        <v>25</v>
      </c>
    </row>
    <row r="28" spans="1:10" s="4" customFormat="1" ht="12" customHeight="1" x14ac:dyDescent="0.25">
      <c r="A28" s="33" t="s">
        <v>23</v>
      </c>
      <c r="B28" s="35"/>
      <c r="C28" s="49">
        <v>6</v>
      </c>
      <c r="D28" s="49">
        <v>21</v>
      </c>
      <c r="E28" s="49">
        <v>27</v>
      </c>
      <c r="F28" s="49">
        <v>16</v>
      </c>
      <c r="G28" s="49"/>
      <c r="H28" s="49">
        <v>4</v>
      </c>
      <c r="I28" s="49">
        <v>7</v>
      </c>
      <c r="J28" s="32">
        <v>63.636363636363633</v>
      </c>
    </row>
    <row r="29" spans="1:10" s="4" customFormat="1" ht="20.100000000000001" customHeight="1" x14ac:dyDescent="0.25">
      <c r="A29" s="34" t="s">
        <v>2</v>
      </c>
      <c r="B29" s="35"/>
      <c r="C29" s="36">
        <v>86</v>
      </c>
      <c r="D29" s="36">
        <v>152</v>
      </c>
      <c r="E29" s="36">
        <v>238</v>
      </c>
      <c r="F29" s="36">
        <v>16</v>
      </c>
      <c r="G29" s="36"/>
      <c r="H29" s="36">
        <v>133</v>
      </c>
      <c r="I29" s="36">
        <v>89</v>
      </c>
      <c r="J29" s="32">
        <v>40.090090090090094</v>
      </c>
    </row>
    <row r="30" spans="1:10" s="4" customFormat="1" ht="12" customHeight="1" x14ac:dyDescent="0.25">
      <c r="A30" s="34"/>
      <c r="B30" s="35"/>
      <c r="C30" s="35"/>
      <c r="D30" s="36"/>
      <c r="E30" s="36"/>
      <c r="F30" s="36"/>
      <c r="G30" s="36"/>
      <c r="H30" s="36"/>
      <c r="I30" s="36"/>
      <c r="J30" s="37"/>
    </row>
    <row r="31" spans="1:10" s="4" customFormat="1" ht="12" customHeight="1" x14ac:dyDescent="0.25">
      <c r="A31" s="33" t="s">
        <v>24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2" customHeight="1" x14ac:dyDescent="0.25">
      <c r="A32" s="63" t="s">
        <v>72</v>
      </c>
      <c r="B32" s="38"/>
      <c r="C32" s="38"/>
      <c r="D32" s="31"/>
      <c r="E32" s="31"/>
      <c r="F32" s="31"/>
      <c r="G32" s="31"/>
      <c r="H32" s="31"/>
      <c r="I32" s="31"/>
      <c r="J32" s="31"/>
    </row>
    <row r="33" spans="1:10" s="4" customFormat="1" ht="15.95" customHeight="1" x14ac:dyDescent="0.25">
      <c r="A33" s="70" t="s">
        <v>75</v>
      </c>
      <c r="B33" s="39"/>
      <c r="C33" s="30"/>
      <c r="D33" s="30"/>
      <c r="E33" s="30"/>
      <c r="F33" s="30"/>
      <c r="G33" s="30"/>
      <c r="H33" s="30"/>
      <c r="I33" s="30"/>
      <c r="J33" s="30"/>
    </row>
    <row r="34" spans="1:10" s="4" customFormat="1" ht="3.95" customHeight="1" x14ac:dyDescent="0.25">
      <c r="A34" s="40"/>
      <c r="B34" s="40"/>
      <c r="C34" s="40"/>
      <c r="D34" s="40"/>
      <c r="E34" s="40"/>
      <c r="F34" s="40"/>
      <c r="G34" s="40"/>
      <c r="H34" s="40"/>
      <c r="I34" s="40"/>
      <c r="J34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7DBE7-A44A-4D0E-B397-6AE1215B4246}">
  <sheetPr>
    <pageSetUpPr fitToPage="1"/>
  </sheetPr>
  <dimension ref="A1:H28"/>
  <sheetViews>
    <sheetView zoomScaleNormal="100" workbookViewId="0">
      <selection activeCell="I1" sqref="I1"/>
    </sheetView>
  </sheetViews>
  <sheetFormatPr baseColWidth="10" defaultColWidth="16" defaultRowHeight="9.9499999999999993" customHeight="1" x14ac:dyDescent="0.25"/>
  <cols>
    <col min="1" max="1" width="61.3984375" style="3" customWidth="1"/>
    <col min="2" max="2" width="12" style="3" customWidth="1"/>
    <col min="3" max="4" width="13" style="3" customWidth="1"/>
    <col min="5" max="5" width="3" style="3" customWidth="1"/>
    <col min="6" max="7" width="11" style="3" customWidth="1"/>
    <col min="8" max="8" width="12" style="3" customWidth="1"/>
    <col min="9" max="16384" width="16" style="3"/>
  </cols>
  <sheetData>
    <row r="1" spans="1:8" ht="34.5" customHeight="1" x14ac:dyDescent="0.25">
      <c r="A1" s="42" t="s">
        <v>26</v>
      </c>
    </row>
    <row r="2" spans="1:8" s="41" customFormat="1" ht="5.0999999999999996" customHeight="1" thickBot="1" x14ac:dyDescent="0.3">
      <c r="A2" s="43"/>
      <c r="B2" s="44"/>
      <c r="C2" s="44"/>
      <c r="D2" s="44"/>
      <c r="E2" s="44"/>
      <c r="F2" s="45"/>
      <c r="G2" s="45"/>
      <c r="H2" s="46"/>
    </row>
    <row r="3" spans="1:8" s="4" customFormat="1" ht="39.950000000000003" customHeight="1" x14ac:dyDescent="0.25">
      <c r="A3" s="1" t="s">
        <v>85</v>
      </c>
      <c r="B3" s="2"/>
      <c r="C3" s="2"/>
      <c r="D3" s="2"/>
      <c r="E3" s="2"/>
      <c r="F3" s="2"/>
      <c r="G3" s="2"/>
      <c r="H3" s="2"/>
    </row>
    <row r="4" spans="1:8" s="7" customFormat="1" ht="15" customHeight="1" x14ac:dyDescent="0.2">
      <c r="A4" s="1" t="s">
        <v>99</v>
      </c>
      <c r="B4" s="5"/>
      <c r="C4" s="5"/>
      <c r="D4" s="5"/>
      <c r="E4" s="5"/>
      <c r="F4" s="5"/>
      <c r="G4" s="5"/>
      <c r="H4" s="47" t="s">
        <v>81</v>
      </c>
    </row>
    <row r="5" spans="1:8" s="11" customFormat="1" ht="15.95" customHeight="1" x14ac:dyDescent="0.25">
      <c r="A5" s="8" t="s">
        <v>0</v>
      </c>
      <c r="B5" s="9"/>
      <c r="C5" s="9"/>
      <c r="D5" s="9"/>
      <c r="E5" s="9"/>
      <c r="F5" s="9"/>
      <c r="G5" s="9"/>
      <c r="H5" s="12" t="s">
        <v>1</v>
      </c>
    </row>
    <row r="6" spans="1:8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</row>
    <row r="7" spans="1:8" s="4" customFormat="1" ht="3.95" customHeight="1" x14ac:dyDescent="0.25">
      <c r="A7" s="9"/>
      <c r="B7" s="9"/>
      <c r="C7" s="9"/>
      <c r="D7" s="9"/>
      <c r="E7" s="9"/>
      <c r="F7" s="9"/>
      <c r="G7" s="9"/>
      <c r="H7" s="9"/>
    </row>
    <row r="8" spans="1:8" s="4" customFormat="1" ht="12" customHeight="1" x14ac:dyDescent="0.25">
      <c r="A8" s="9"/>
      <c r="B8" s="9"/>
      <c r="C8" s="9"/>
      <c r="D8" s="25" t="s">
        <v>41</v>
      </c>
      <c r="E8" s="9"/>
      <c r="F8" s="9"/>
      <c r="H8" s="14" t="s">
        <v>3</v>
      </c>
    </row>
    <row r="9" spans="1:8" s="4" customFormat="1" ht="3.95" customHeight="1" x14ac:dyDescent="0.25">
      <c r="A9" s="9"/>
      <c r="B9" s="13"/>
      <c r="C9" s="13"/>
      <c r="D9" s="13"/>
      <c r="E9" s="9"/>
      <c r="F9" s="13"/>
      <c r="G9" s="13"/>
      <c r="H9" s="13"/>
    </row>
    <row r="10" spans="1:8" s="4" customFormat="1" ht="3.95" customHeight="1" x14ac:dyDescent="0.25">
      <c r="A10" s="9"/>
      <c r="B10" s="15"/>
      <c r="C10" s="15"/>
      <c r="D10" s="15"/>
      <c r="E10" s="9"/>
      <c r="F10" s="9"/>
      <c r="G10" s="9"/>
      <c r="H10" s="9"/>
    </row>
    <row r="11" spans="1:8" s="4" customFormat="1" ht="12" customHeight="1" x14ac:dyDescent="0.25">
      <c r="A11" s="9"/>
      <c r="B11" s="69" t="s">
        <v>69</v>
      </c>
      <c r="C11" s="14" t="s">
        <v>4</v>
      </c>
      <c r="D11" s="17"/>
      <c r="E11" s="17"/>
      <c r="F11" s="14"/>
      <c r="G11" s="14"/>
      <c r="H11" s="14" t="s">
        <v>6</v>
      </c>
    </row>
    <row r="12" spans="1:8" s="25" customFormat="1" ht="12" customHeight="1" x14ac:dyDescent="0.25">
      <c r="A12" s="20"/>
      <c r="B12" s="69" t="s">
        <v>68</v>
      </c>
      <c r="C12" s="14" t="s">
        <v>71</v>
      </c>
      <c r="D12" s="22" t="s">
        <v>2</v>
      </c>
      <c r="E12" s="22"/>
      <c r="F12" s="24" t="s">
        <v>8</v>
      </c>
      <c r="G12" s="24" t="s">
        <v>9</v>
      </c>
      <c r="H12" s="14" t="s">
        <v>10</v>
      </c>
    </row>
    <row r="13" spans="1:8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</row>
    <row r="14" spans="1:8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</row>
    <row r="15" spans="1:8" s="4" customFormat="1" ht="20.100000000000001" customHeight="1" x14ac:dyDescent="0.25">
      <c r="A15" s="28" t="s">
        <v>11</v>
      </c>
      <c r="B15" s="30">
        <v>44</v>
      </c>
      <c r="C15" s="79" t="s">
        <v>12</v>
      </c>
      <c r="D15" s="31">
        <v>44</v>
      </c>
      <c r="E15" s="31"/>
      <c r="F15" s="30">
        <v>17</v>
      </c>
      <c r="G15" s="30">
        <v>27</v>
      </c>
      <c r="H15" s="76">
        <v>61.363636363636367</v>
      </c>
    </row>
    <row r="16" spans="1:8" s="4" customFormat="1" ht="12" customHeight="1" x14ac:dyDescent="0.25">
      <c r="A16" s="62" t="s">
        <v>54</v>
      </c>
      <c r="B16" s="30">
        <v>26</v>
      </c>
      <c r="C16" s="30">
        <v>15</v>
      </c>
      <c r="D16" s="31">
        <v>41</v>
      </c>
      <c r="E16" s="31"/>
      <c r="F16" s="30">
        <v>14</v>
      </c>
      <c r="G16" s="30">
        <v>27</v>
      </c>
      <c r="H16" s="76">
        <v>65.853658536585371</v>
      </c>
    </row>
    <row r="17" spans="1:8" s="4" customFormat="1" ht="12" customHeight="1" x14ac:dyDescent="0.25">
      <c r="A17" s="62" t="s">
        <v>55</v>
      </c>
      <c r="B17" s="30">
        <v>24</v>
      </c>
      <c r="C17" s="30">
        <v>41</v>
      </c>
      <c r="D17" s="31">
        <v>65</v>
      </c>
      <c r="E17" s="31"/>
      <c r="F17" s="30">
        <v>40</v>
      </c>
      <c r="G17" s="30">
        <v>25</v>
      </c>
      <c r="H17" s="76">
        <v>38.46153846153846</v>
      </c>
    </row>
    <row r="18" spans="1:8" s="4" customFormat="1" ht="12" customHeight="1" x14ac:dyDescent="0.25">
      <c r="A18" s="33" t="s">
        <v>62</v>
      </c>
      <c r="B18" s="30">
        <v>9</v>
      </c>
      <c r="C18" s="30">
        <v>9</v>
      </c>
      <c r="D18" s="31">
        <v>18</v>
      </c>
      <c r="E18" s="31"/>
      <c r="F18" s="30">
        <v>4</v>
      </c>
      <c r="G18" s="30">
        <v>14</v>
      </c>
      <c r="H18" s="76">
        <v>77.777777777777771</v>
      </c>
    </row>
    <row r="19" spans="1:8" s="4" customFormat="1" ht="12" customHeight="1" x14ac:dyDescent="0.25">
      <c r="A19" s="63" t="s">
        <v>56</v>
      </c>
      <c r="B19" s="30">
        <v>7</v>
      </c>
      <c r="C19" s="30">
        <v>19</v>
      </c>
      <c r="D19" s="31">
        <v>26</v>
      </c>
      <c r="E19" s="31"/>
      <c r="F19" s="30">
        <v>12</v>
      </c>
      <c r="G19" s="30">
        <v>14</v>
      </c>
      <c r="H19" s="76">
        <v>53.846153846153847</v>
      </c>
    </row>
    <row r="20" spans="1:8" s="4" customFormat="1" ht="12" customHeight="1" x14ac:dyDescent="0.25">
      <c r="A20" s="62" t="s">
        <v>57</v>
      </c>
      <c r="B20" s="30">
        <v>6</v>
      </c>
      <c r="C20" s="30">
        <v>33</v>
      </c>
      <c r="D20" s="31">
        <v>39</v>
      </c>
      <c r="E20" s="31"/>
      <c r="F20" s="30">
        <v>23</v>
      </c>
      <c r="G20" s="30">
        <v>16</v>
      </c>
      <c r="H20" s="76">
        <v>41.025641025641029</v>
      </c>
    </row>
    <row r="21" spans="1:8" s="4" customFormat="1" ht="12" customHeight="1" x14ac:dyDescent="0.25">
      <c r="A21" s="28" t="s">
        <v>14</v>
      </c>
      <c r="B21" s="30">
        <v>39</v>
      </c>
      <c r="C21" s="30">
        <v>57</v>
      </c>
      <c r="D21" s="31">
        <v>96</v>
      </c>
      <c r="E21" s="31"/>
      <c r="F21" s="30">
        <v>51</v>
      </c>
      <c r="G21" s="30">
        <v>45</v>
      </c>
      <c r="H21" s="76">
        <v>46.875</v>
      </c>
    </row>
    <row r="22" spans="1:8" s="4" customFormat="1" ht="20.100000000000001" customHeight="1" x14ac:dyDescent="0.25">
      <c r="A22" s="34" t="s">
        <v>2</v>
      </c>
      <c r="B22" s="36">
        <v>155</v>
      </c>
      <c r="C22" s="36">
        <v>174</v>
      </c>
      <c r="D22" s="55">
        <v>329</v>
      </c>
      <c r="E22" s="36"/>
      <c r="F22" s="36">
        <v>161</v>
      </c>
      <c r="G22" s="36">
        <v>168</v>
      </c>
      <c r="H22" s="78">
        <v>51.063829787234042</v>
      </c>
    </row>
    <row r="23" spans="1:8" s="4" customFormat="1" ht="12" customHeight="1" x14ac:dyDescent="0.25">
      <c r="A23" s="34"/>
      <c r="B23" s="36"/>
      <c r="C23" s="36"/>
      <c r="D23" s="36"/>
      <c r="E23" s="36"/>
      <c r="F23" s="36"/>
      <c r="G23" s="36"/>
      <c r="H23" s="36"/>
    </row>
    <row r="24" spans="1:8" s="4" customFormat="1" ht="12" customHeight="1" x14ac:dyDescent="0.25">
      <c r="A24" s="63" t="s">
        <v>70</v>
      </c>
      <c r="B24" s="31"/>
      <c r="C24" s="31"/>
      <c r="D24" s="31"/>
      <c r="E24" s="31"/>
      <c r="F24" s="31"/>
      <c r="G24" s="31"/>
      <c r="H24" s="31"/>
    </row>
    <row r="25" spans="1:8" s="4" customFormat="1" ht="12" customHeight="1" x14ac:dyDescent="0.25">
      <c r="A25" s="33" t="s">
        <v>80</v>
      </c>
      <c r="B25" s="31"/>
      <c r="D25" s="74"/>
      <c r="E25" s="73"/>
      <c r="F25" s="74"/>
      <c r="G25" s="31"/>
      <c r="H25" s="31"/>
    </row>
    <row r="26" spans="1:8" s="4" customFormat="1" ht="15.95" customHeight="1" x14ac:dyDescent="0.25">
      <c r="A26" s="70" t="s">
        <v>74</v>
      </c>
      <c r="B26" s="30"/>
      <c r="C26" s="30"/>
      <c r="D26" s="30"/>
      <c r="E26" s="30"/>
      <c r="F26" s="30"/>
      <c r="G26" s="30"/>
      <c r="H26" s="75" t="s">
        <v>100</v>
      </c>
    </row>
    <row r="27" spans="1:8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</row>
    <row r="28" spans="1:8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6CC7-F13B-48DC-8BA6-A6E1BFB4AB3E}">
  <dimension ref="A1:J33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2" style="3" customWidth="1"/>
    <col min="4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5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C3" s="2"/>
      <c r="D3" s="2"/>
      <c r="E3" s="2"/>
      <c r="F3" s="3"/>
      <c r="G3" s="2"/>
      <c r="H3" s="2"/>
      <c r="I3" s="2"/>
      <c r="J3" s="2"/>
    </row>
    <row r="4" spans="1:10" s="7" customFormat="1" ht="15" customHeight="1" x14ac:dyDescent="0.2">
      <c r="A4" s="1" t="s">
        <v>25</v>
      </c>
      <c r="C4" s="5"/>
      <c r="D4" s="5"/>
      <c r="E4" s="5"/>
      <c r="F4" s="6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9"/>
      <c r="D5" s="9"/>
      <c r="E5" s="9"/>
      <c r="F5" s="10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10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F8" s="14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54"/>
      <c r="D9" s="54"/>
      <c r="E9" s="54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15"/>
      <c r="D10" s="15"/>
      <c r="E10" s="15"/>
      <c r="F10" s="16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8" t="s">
        <v>5</v>
      </c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3" t="s">
        <v>7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30">
        <v>11</v>
      </c>
      <c r="D15" s="30" t="s">
        <v>12</v>
      </c>
      <c r="E15" s="31">
        <v>11</v>
      </c>
      <c r="F15" s="30" t="s">
        <v>12</v>
      </c>
      <c r="G15" s="31"/>
      <c r="H15" s="30">
        <v>5</v>
      </c>
      <c r="I15" s="30">
        <v>6</v>
      </c>
      <c r="J15" s="32">
        <v>54.54545454545454</v>
      </c>
    </row>
    <row r="16" spans="1:10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0" t="s">
        <v>12</v>
      </c>
      <c r="G16" s="31"/>
      <c r="H16" s="30">
        <v>9</v>
      </c>
      <c r="I16" s="30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30">
        <v>17</v>
      </c>
      <c r="D17" s="30">
        <v>32</v>
      </c>
      <c r="E17" s="31">
        <v>49</v>
      </c>
      <c r="F17" s="30" t="s">
        <v>12</v>
      </c>
      <c r="G17" s="31"/>
      <c r="H17" s="30">
        <v>34</v>
      </c>
      <c r="I17" s="30">
        <v>15</v>
      </c>
      <c r="J17" s="32">
        <v>30.612244897959183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0" t="s">
        <v>12</v>
      </c>
      <c r="G18" s="31"/>
      <c r="H18" s="30">
        <v>7</v>
      </c>
      <c r="I18" s="30">
        <v>3</v>
      </c>
      <c r="J18" s="32">
        <v>30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0" t="s">
        <v>12</v>
      </c>
      <c r="G19" s="31"/>
      <c r="H19" s="30">
        <v>2</v>
      </c>
      <c r="I19" s="30" t="s">
        <v>12</v>
      </c>
      <c r="J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0"/>
      <c r="F20" s="30"/>
      <c r="G20" s="31"/>
      <c r="H20" s="30"/>
      <c r="I20" s="30"/>
      <c r="J20" s="32" t="s">
        <v>12</v>
      </c>
    </row>
    <row r="21" spans="1:10" s="4" customFormat="1" ht="12" customHeight="1" x14ac:dyDescent="0.25">
      <c r="A21" s="48" t="s">
        <v>30</v>
      </c>
      <c r="B21" s="29"/>
      <c r="C21" s="30">
        <v>22</v>
      </c>
      <c r="D21" s="30">
        <v>50</v>
      </c>
      <c r="E21" s="31">
        <v>72</v>
      </c>
      <c r="F21" s="30" t="s">
        <v>12</v>
      </c>
      <c r="G21" s="31"/>
      <c r="H21" s="30">
        <v>41</v>
      </c>
      <c r="I21" s="30">
        <v>31</v>
      </c>
      <c r="J21" s="32">
        <v>43.055555555555557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0" t="s">
        <v>12</v>
      </c>
      <c r="G22" s="31"/>
      <c r="H22" s="30">
        <v>10</v>
      </c>
      <c r="I22" s="30">
        <v>5</v>
      </c>
      <c r="J22" s="32">
        <v>33.333333333333329</v>
      </c>
    </row>
    <row r="23" spans="1:10" s="4" customFormat="1" ht="12" customHeight="1" x14ac:dyDescent="0.25">
      <c r="A23" s="33" t="s">
        <v>19</v>
      </c>
      <c r="B23" s="29"/>
      <c r="C23" s="30">
        <v>3</v>
      </c>
      <c r="D23" s="30">
        <v>14</v>
      </c>
      <c r="E23" s="31">
        <v>17</v>
      </c>
      <c r="F23" s="30" t="s">
        <v>12</v>
      </c>
      <c r="G23" s="31"/>
      <c r="H23" s="30">
        <v>8</v>
      </c>
      <c r="I23" s="30">
        <v>9</v>
      </c>
      <c r="J23" s="32">
        <v>52.941176470588239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0" t="s">
        <v>12</v>
      </c>
      <c r="G24" s="31"/>
      <c r="H24" s="30">
        <v>4</v>
      </c>
      <c r="I24" s="30">
        <v>5</v>
      </c>
      <c r="J24" s="32">
        <v>55.555555555555557</v>
      </c>
    </row>
    <row r="25" spans="1:10" s="4" customFormat="1" ht="12" customHeight="1" x14ac:dyDescent="0.25">
      <c r="A25" s="33" t="s">
        <v>21</v>
      </c>
      <c r="B25" s="29"/>
      <c r="C25" s="30"/>
      <c r="D25" s="30"/>
      <c r="E25" s="31"/>
      <c r="F25" s="30"/>
      <c r="G25" s="31"/>
      <c r="H25" s="30"/>
      <c r="I25" s="30"/>
      <c r="J25" s="32" t="s">
        <v>12</v>
      </c>
    </row>
    <row r="26" spans="1:10" s="4" customFormat="1" ht="12" customHeight="1" x14ac:dyDescent="0.25">
      <c r="A26" s="33" t="s">
        <v>22</v>
      </c>
      <c r="B26" s="29"/>
      <c r="C26" s="30">
        <v>2</v>
      </c>
      <c r="D26" s="30">
        <v>14</v>
      </c>
      <c r="E26" s="31">
        <v>16</v>
      </c>
      <c r="F26" s="30" t="s">
        <v>12</v>
      </c>
      <c r="G26" s="31"/>
      <c r="H26" s="30">
        <v>12</v>
      </c>
      <c r="I26" s="30">
        <v>4</v>
      </c>
      <c r="J26" s="32">
        <v>25</v>
      </c>
    </row>
    <row r="27" spans="1:10" s="4" customFormat="1" ht="12" customHeight="1" x14ac:dyDescent="0.25">
      <c r="A27" s="33" t="s">
        <v>23</v>
      </c>
      <c r="B27" s="29"/>
      <c r="C27" s="30">
        <v>6</v>
      </c>
      <c r="D27" s="30">
        <v>21</v>
      </c>
      <c r="E27" s="31">
        <v>27</v>
      </c>
      <c r="F27" s="25">
        <v>16</v>
      </c>
      <c r="G27" s="31"/>
      <c r="H27" s="30">
        <v>3</v>
      </c>
      <c r="I27" s="30">
        <v>8</v>
      </c>
      <c r="J27" s="32">
        <v>72.727272727272734</v>
      </c>
    </row>
    <row r="28" spans="1:10" s="4" customFormat="1" ht="20.100000000000001" customHeight="1" x14ac:dyDescent="0.25">
      <c r="A28" s="34" t="s">
        <v>2</v>
      </c>
      <c r="B28" s="35"/>
      <c r="C28" s="36">
        <v>86</v>
      </c>
      <c r="D28" s="36">
        <v>152</v>
      </c>
      <c r="E28" s="36">
        <v>238</v>
      </c>
      <c r="F28" s="36">
        <v>16</v>
      </c>
      <c r="G28" s="36"/>
      <c r="H28" s="36">
        <v>135</v>
      </c>
      <c r="I28" s="36">
        <v>87</v>
      </c>
      <c r="J28" s="37">
        <v>39.189189189189186</v>
      </c>
    </row>
    <row r="29" spans="1:10" s="4" customFormat="1" ht="12" customHeight="1" x14ac:dyDescent="0.25">
      <c r="A29" s="34"/>
      <c r="B29" s="35"/>
      <c r="C29" s="35"/>
      <c r="D29" s="36"/>
      <c r="E29" s="36"/>
      <c r="F29" s="36"/>
      <c r="G29" s="36"/>
      <c r="H29" s="36"/>
      <c r="I29" s="36"/>
      <c r="J29" s="37"/>
    </row>
    <row r="30" spans="1:10" s="4" customFormat="1" ht="12" customHeight="1" x14ac:dyDescent="0.25">
      <c r="A30" s="33" t="s">
        <v>24</v>
      </c>
      <c r="B30" s="38"/>
      <c r="C30" s="38"/>
      <c r="D30" s="31"/>
      <c r="E30" s="31"/>
      <c r="F30" s="31"/>
      <c r="G30" s="31"/>
      <c r="H30" s="31"/>
      <c r="I30" s="31"/>
      <c r="J30" s="31"/>
    </row>
    <row r="31" spans="1:10" s="4" customFormat="1" ht="12" customHeight="1" x14ac:dyDescent="0.25">
      <c r="A31" s="63" t="s">
        <v>72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5.95" customHeight="1" x14ac:dyDescent="0.25">
      <c r="A32" s="70" t="s">
        <v>75</v>
      </c>
      <c r="B32" s="39"/>
      <c r="C32" s="30"/>
      <c r="D32" s="30"/>
      <c r="E32" s="30"/>
      <c r="F32" s="30"/>
      <c r="G32" s="30"/>
      <c r="H32" s="30"/>
      <c r="I32" s="30"/>
      <c r="J32" s="30"/>
    </row>
    <row r="33" spans="1:10" s="4" customFormat="1" ht="3.9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F0D27-B153-492D-B6D5-743FE4104603}">
  <dimension ref="A1:J33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2" style="3" customWidth="1"/>
    <col min="4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5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C3" s="2"/>
      <c r="D3" s="2"/>
      <c r="E3" s="2"/>
      <c r="F3" s="3"/>
      <c r="G3" s="2"/>
      <c r="H3" s="2"/>
      <c r="I3" s="2"/>
      <c r="J3" s="2"/>
    </row>
    <row r="4" spans="1:10" s="7" customFormat="1" ht="15" customHeight="1" x14ac:dyDescent="0.2">
      <c r="A4" s="1" t="s">
        <v>40</v>
      </c>
      <c r="C4" s="5"/>
      <c r="D4" s="5"/>
      <c r="E4" s="5"/>
      <c r="F4" s="6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0</v>
      </c>
      <c r="B5" s="8"/>
      <c r="C5" s="9"/>
      <c r="D5" s="9"/>
      <c r="E5" s="9"/>
      <c r="F5" s="10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10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F8" s="14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54"/>
      <c r="D9" s="54"/>
      <c r="E9" s="54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15"/>
      <c r="D10" s="15"/>
      <c r="E10" s="15"/>
      <c r="F10" s="16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8" t="s">
        <v>5</v>
      </c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3" t="s">
        <v>7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30">
        <v>11</v>
      </c>
      <c r="D15" s="30" t="s">
        <v>12</v>
      </c>
      <c r="E15" s="31">
        <v>11</v>
      </c>
      <c r="F15" s="30">
        <v>1</v>
      </c>
      <c r="G15" s="31"/>
      <c r="H15" s="30">
        <v>4</v>
      </c>
      <c r="I15" s="30">
        <v>6</v>
      </c>
      <c r="J15" s="32">
        <v>60</v>
      </c>
    </row>
    <row r="16" spans="1:10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0" t="s">
        <v>12</v>
      </c>
      <c r="G16" s="31"/>
      <c r="H16" s="30">
        <v>9</v>
      </c>
      <c r="I16" s="30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30">
        <v>17</v>
      </c>
      <c r="D17" s="30">
        <v>32</v>
      </c>
      <c r="E17" s="31">
        <v>49</v>
      </c>
      <c r="F17" s="30">
        <v>1</v>
      </c>
      <c r="G17" s="31"/>
      <c r="H17" s="30">
        <v>35</v>
      </c>
      <c r="I17" s="30">
        <v>13</v>
      </c>
      <c r="J17" s="32">
        <v>27.083333333333332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0" t="s">
        <v>12</v>
      </c>
      <c r="G18" s="31"/>
      <c r="H18" s="30">
        <v>7</v>
      </c>
      <c r="I18" s="30">
        <v>3</v>
      </c>
      <c r="J18" s="32">
        <v>30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0" t="s">
        <v>12</v>
      </c>
      <c r="G19" s="31"/>
      <c r="H19" s="30">
        <v>2</v>
      </c>
      <c r="I19" s="30" t="s">
        <v>12</v>
      </c>
      <c r="J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0"/>
      <c r="F20" s="30"/>
      <c r="G20" s="31"/>
      <c r="H20" s="30"/>
      <c r="I20" s="30"/>
      <c r="J20" s="32" t="s">
        <v>12</v>
      </c>
    </row>
    <row r="21" spans="1:10" s="4" customFormat="1" ht="12" customHeight="1" x14ac:dyDescent="0.25">
      <c r="A21" s="48" t="s">
        <v>30</v>
      </c>
      <c r="B21" s="29"/>
      <c r="C21" s="30">
        <v>22</v>
      </c>
      <c r="D21" s="30">
        <v>50</v>
      </c>
      <c r="E21" s="31">
        <v>72</v>
      </c>
      <c r="F21" s="30">
        <v>1</v>
      </c>
      <c r="G21" s="31"/>
      <c r="H21" s="30">
        <v>41</v>
      </c>
      <c r="I21" s="30">
        <v>30</v>
      </c>
      <c r="J21" s="32">
        <v>42.25352112676056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0" t="s">
        <v>12</v>
      </c>
      <c r="G22" s="31"/>
      <c r="H22" s="30">
        <v>10</v>
      </c>
      <c r="I22" s="30">
        <v>5</v>
      </c>
      <c r="J22" s="32">
        <v>33.333333333333329</v>
      </c>
    </row>
    <row r="23" spans="1:10" s="4" customFormat="1" ht="12" customHeight="1" x14ac:dyDescent="0.25">
      <c r="A23" s="33" t="s">
        <v>19</v>
      </c>
      <c r="B23" s="29"/>
      <c r="C23" s="30">
        <v>3</v>
      </c>
      <c r="D23" s="30">
        <v>14</v>
      </c>
      <c r="E23" s="31">
        <v>17</v>
      </c>
      <c r="F23" s="30" t="s">
        <v>12</v>
      </c>
      <c r="G23" s="31"/>
      <c r="H23" s="30">
        <v>9</v>
      </c>
      <c r="I23" s="30">
        <v>8</v>
      </c>
      <c r="J23" s="32">
        <v>47.058823529411761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0" t="s">
        <v>12</v>
      </c>
      <c r="G24" s="31"/>
      <c r="H24" s="30">
        <v>4</v>
      </c>
      <c r="I24" s="30">
        <v>5</v>
      </c>
      <c r="J24" s="32">
        <v>55.555555555555557</v>
      </c>
    </row>
    <row r="25" spans="1:10" s="4" customFormat="1" ht="12" customHeight="1" x14ac:dyDescent="0.25">
      <c r="A25" s="33" t="s">
        <v>21</v>
      </c>
      <c r="B25" s="29"/>
      <c r="C25" s="30"/>
      <c r="D25" s="30"/>
      <c r="E25" s="31"/>
      <c r="F25" s="30"/>
      <c r="G25" s="31"/>
      <c r="H25" s="30"/>
      <c r="I25" s="30"/>
      <c r="J25" s="32" t="s">
        <v>12</v>
      </c>
    </row>
    <row r="26" spans="1:10" s="4" customFormat="1" ht="12" customHeight="1" x14ac:dyDescent="0.25">
      <c r="A26" s="33" t="s">
        <v>22</v>
      </c>
      <c r="B26" s="29"/>
      <c r="C26" s="30">
        <v>2</v>
      </c>
      <c r="D26" s="30">
        <v>14</v>
      </c>
      <c r="E26" s="31">
        <v>16</v>
      </c>
      <c r="F26" s="30" t="s">
        <v>12</v>
      </c>
      <c r="G26" s="31"/>
      <c r="H26" s="30">
        <v>12</v>
      </c>
      <c r="I26" s="30">
        <v>4</v>
      </c>
      <c r="J26" s="32">
        <v>25</v>
      </c>
    </row>
    <row r="27" spans="1:10" s="4" customFormat="1" ht="12" customHeight="1" x14ac:dyDescent="0.25">
      <c r="A27" s="33" t="s">
        <v>23</v>
      </c>
      <c r="B27" s="29"/>
      <c r="C27" s="30">
        <v>6</v>
      </c>
      <c r="D27" s="30">
        <v>21</v>
      </c>
      <c r="E27" s="31">
        <v>27</v>
      </c>
      <c r="F27" s="25">
        <v>16</v>
      </c>
      <c r="G27" s="31"/>
      <c r="H27" s="30">
        <v>4</v>
      </c>
      <c r="I27" s="30">
        <v>7</v>
      </c>
      <c r="J27" s="32">
        <v>63.636363636363633</v>
      </c>
    </row>
    <row r="28" spans="1:10" s="4" customFormat="1" ht="20.100000000000001" customHeight="1" x14ac:dyDescent="0.25">
      <c r="A28" s="34" t="s">
        <v>2</v>
      </c>
      <c r="B28" s="35"/>
      <c r="C28" s="36">
        <v>86</v>
      </c>
      <c r="D28" s="36">
        <v>152</v>
      </c>
      <c r="E28" s="36">
        <v>238</v>
      </c>
      <c r="F28" s="36">
        <v>19</v>
      </c>
      <c r="G28" s="36"/>
      <c r="H28" s="36">
        <v>137</v>
      </c>
      <c r="I28" s="36">
        <v>82</v>
      </c>
      <c r="J28" s="37">
        <v>37.442922374429223</v>
      </c>
    </row>
    <row r="29" spans="1:10" s="4" customFormat="1" ht="12" customHeight="1" x14ac:dyDescent="0.25">
      <c r="A29" s="34"/>
      <c r="B29" s="35"/>
      <c r="C29" s="35"/>
      <c r="D29" s="36"/>
      <c r="E29" s="36"/>
      <c r="F29" s="36"/>
      <c r="G29" s="36"/>
      <c r="H29" s="36"/>
      <c r="I29" s="36"/>
      <c r="J29" s="37"/>
    </row>
    <row r="30" spans="1:10" s="4" customFormat="1" ht="12" customHeight="1" x14ac:dyDescent="0.25">
      <c r="A30" s="33" t="s">
        <v>24</v>
      </c>
      <c r="B30" s="38"/>
      <c r="C30" s="38"/>
      <c r="D30" s="31"/>
      <c r="E30" s="31"/>
      <c r="F30" s="31"/>
      <c r="G30" s="31"/>
      <c r="H30" s="31"/>
      <c r="I30" s="31"/>
      <c r="J30" s="31"/>
    </row>
    <row r="31" spans="1:10" s="4" customFormat="1" ht="12" customHeight="1" x14ac:dyDescent="0.25">
      <c r="A31" s="63" t="s">
        <v>72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5.95" customHeight="1" x14ac:dyDescent="0.25">
      <c r="A32" s="70" t="s">
        <v>75</v>
      </c>
      <c r="B32" s="39"/>
      <c r="C32" s="30"/>
      <c r="D32" s="30"/>
      <c r="E32" s="30"/>
      <c r="F32" s="30"/>
      <c r="G32" s="30"/>
      <c r="H32" s="30"/>
      <c r="I32" s="30"/>
      <c r="J32" s="30"/>
    </row>
    <row r="33" spans="1:10" s="4" customFormat="1" ht="3.9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B8CF-0EA3-41C3-AFD9-85EF12EF9C20}">
  <dimension ref="A1:J33"/>
  <sheetViews>
    <sheetView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2" style="3" customWidth="1"/>
    <col min="4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5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C3" s="2"/>
      <c r="D3" s="2"/>
      <c r="E3" s="2"/>
      <c r="F3" s="3"/>
      <c r="G3" s="2"/>
      <c r="H3" s="2"/>
      <c r="I3" s="2"/>
      <c r="J3" s="2"/>
    </row>
    <row r="4" spans="1:10" s="7" customFormat="1" ht="15" customHeight="1" x14ac:dyDescent="0.2">
      <c r="A4" s="1" t="s">
        <v>40</v>
      </c>
      <c r="C4" s="5"/>
      <c r="D4" s="5"/>
      <c r="E4" s="5"/>
      <c r="F4" s="6"/>
      <c r="G4" s="5"/>
      <c r="H4" s="5"/>
      <c r="I4" s="5"/>
      <c r="J4" s="47" t="s">
        <v>31</v>
      </c>
    </row>
    <row r="5" spans="1:10" s="11" customFormat="1" ht="15.95" customHeight="1" x14ac:dyDescent="0.25">
      <c r="A5" s="8" t="s">
        <v>82</v>
      </c>
      <c r="B5" s="8"/>
      <c r="C5" s="9"/>
      <c r="D5" s="9"/>
      <c r="E5" s="9"/>
      <c r="F5" s="10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10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F8" s="14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54"/>
      <c r="D9" s="54"/>
      <c r="E9" s="54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15"/>
      <c r="D10" s="15"/>
      <c r="E10" s="15"/>
      <c r="F10" s="16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8" t="s">
        <v>5</v>
      </c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3" t="s">
        <v>7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30">
        <v>11</v>
      </c>
      <c r="D15" s="30" t="s">
        <v>12</v>
      </c>
      <c r="E15" s="31">
        <v>11</v>
      </c>
      <c r="F15" s="30">
        <v>1</v>
      </c>
      <c r="G15" s="31"/>
      <c r="H15" s="30">
        <v>2</v>
      </c>
      <c r="I15" s="30">
        <v>8</v>
      </c>
      <c r="J15" s="32">
        <v>80</v>
      </c>
    </row>
    <row r="16" spans="1:10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0" t="s">
        <v>12</v>
      </c>
      <c r="G16" s="31"/>
      <c r="H16" s="30">
        <v>9</v>
      </c>
      <c r="I16" s="30">
        <v>1</v>
      </c>
      <c r="J16" s="32">
        <v>10</v>
      </c>
    </row>
    <row r="17" spans="1:10" s="4" customFormat="1" ht="12" customHeight="1" x14ac:dyDescent="0.25">
      <c r="A17" s="28" t="s">
        <v>14</v>
      </c>
      <c r="B17" s="29"/>
      <c r="C17" s="30">
        <v>17</v>
      </c>
      <c r="D17" s="30">
        <v>32</v>
      </c>
      <c r="E17" s="31">
        <v>49</v>
      </c>
      <c r="F17" s="30">
        <v>1</v>
      </c>
      <c r="G17" s="31"/>
      <c r="H17" s="30">
        <v>39</v>
      </c>
      <c r="I17" s="30">
        <v>9</v>
      </c>
      <c r="J17" s="32">
        <v>18.75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0" t="s">
        <v>12</v>
      </c>
      <c r="G18" s="31"/>
      <c r="H18" s="30">
        <v>8</v>
      </c>
      <c r="I18" s="30">
        <v>2</v>
      </c>
      <c r="J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0" t="s">
        <v>12</v>
      </c>
      <c r="G19" s="31"/>
      <c r="H19" s="30">
        <v>2</v>
      </c>
      <c r="I19" s="30" t="s">
        <v>12</v>
      </c>
      <c r="J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0"/>
      <c r="F20" s="30"/>
      <c r="G20" s="31"/>
      <c r="H20" s="30"/>
      <c r="I20" s="30"/>
      <c r="J20" s="32" t="s">
        <v>12</v>
      </c>
    </row>
    <row r="21" spans="1:10" s="4" customFormat="1" ht="12" customHeight="1" x14ac:dyDescent="0.25">
      <c r="A21" s="48" t="s">
        <v>30</v>
      </c>
      <c r="B21" s="29"/>
      <c r="C21" s="30">
        <v>22</v>
      </c>
      <c r="D21" s="30">
        <v>50</v>
      </c>
      <c r="E21" s="31">
        <v>72</v>
      </c>
      <c r="F21" s="30">
        <v>3</v>
      </c>
      <c r="G21" s="31"/>
      <c r="H21" s="30">
        <v>41</v>
      </c>
      <c r="I21" s="30">
        <v>28</v>
      </c>
      <c r="J21" s="32">
        <v>40.579710144927539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0" t="s">
        <v>12</v>
      </c>
      <c r="G22" s="31"/>
      <c r="H22" s="30">
        <v>10</v>
      </c>
      <c r="I22" s="30">
        <v>5</v>
      </c>
      <c r="J22" s="32">
        <v>33.333333333333329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0">
        <v>2</v>
      </c>
      <c r="G23" s="31"/>
      <c r="H23" s="30">
        <v>9</v>
      </c>
      <c r="I23" s="30">
        <v>5</v>
      </c>
      <c r="J23" s="32">
        <v>35.714285714285715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0" t="s">
        <v>12</v>
      </c>
      <c r="G24" s="31"/>
      <c r="H24" s="30">
        <v>4</v>
      </c>
      <c r="I24" s="30">
        <v>5</v>
      </c>
      <c r="J24" s="32">
        <v>55.555555555555557</v>
      </c>
    </row>
    <row r="25" spans="1:10" s="4" customFormat="1" ht="12" customHeight="1" x14ac:dyDescent="0.25">
      <c r="A25" s="33" t="s">
        <v>21</v>
      </c>
      <c r="B25" s="29"/>
      <c r="C25" s="30"/>
      <c r="D25" s="30"/>
      <c r="E25" s="31"/>
      <c r="F25" s="30"/>
      <c r="G25" s="31"/>
      <c r="H25" s="30"/>
      <c r="I25" s="30"/>
      <c r="J25" s="32" t="s">
        <v>12</v>
      </c>
    </row>
    <row r="26" spans="1:10" s="4" customFormat="1" ht="12" customHeight="1" x14ac:dyDescent="0.25">
      <c r="A26" s="33" t="s">
        <v>22</v>
      </c>
      <c r="B26" s="29"/>
      <c r="C26" s="30">
        <v>2</v>
      </c>
      <c r="D26" s="30">
        <v>14</v>
      </c>
      <c r="E26" s="31">
        <v>16</v>
      </c>
      <c r="F26" s="30" t="s">
        <v>12</v>
      </c>
      <c r="G26" s="31"/>
      <c r="H26" s="30">
        <v>10</v>
      </c>
      <c r="I26" s="30">
        <v>6</v>
      </c>
      <c r="J26" s="32">
        <v>37.5</v>
      </c>
    </row>
    <row r="27" spans="1:10" s="4" customFormat="1" ht="12" customHeight="1" x14ac:dyDescent="0.25">
      <c r="A27" s="33" t="s">
        <v>23</v>
      </c>
      <c r="B27" s="29"/>
      <c r="C27" s="30">
        <v>6</v>
      </c>
      <c r="D27" s="30">
        <v>21</v>
      </c>
      <c r="E27" s="31">
        <v>27</v>
      </c>
      <c r="F27" s="31">
        <v>1</v>
      </c>
      <c r="G27" s="31"/>
      <c r="H27" s="30">
        <v>12</v>
      </c>
      <c r="I27" s="30">
        <v>14</v>
      </c>
      <c r="J27" s="32">
        <v>53.846153846153847</v>
      </c>
    </row>
    <row r="28" spans="1:10" s="4" customFormat="1" ht="20.100000000000001" customHeight="1" x14ac:dyDescent="0.25">
      <c r="A28" s="34" t="s">
        <v>2</v>
      </c>
      <c r="B28" s="35"/>
      <c r="C28" s="36">
        <v>85</v>
      </c>
      <c r="D28" s="36">
        <v>152</v>
      </c>
      <c r="E28" s="36">
        <v>237</v>
      </c>
      <c r="F28" s="36">
        <v>8</v>
      </c>
      <c r="G28" s="36"/>
      <c r="H28" s="36">
        <v>146</v>
      </c>
      <c r="I28" s="36">
        <v>83</v>
      </c>
      <c r="J28" s="37">
        <v>36.244541484716159</v>
      </c>
    </row>
    <row r="29" spans="1:10" s="4" customFormat="1" ht="12" customHeight="1" x14ac:dyDescent="0.25">
      <c r="A29" s="34"/>
      <c r="B29" s="35"/>
      <c r="C29" s="35"/>
      <c r="D29" s="36"/>
      <c r="E29" s="36"/>
      <c r="F29" s="36"/>
      <c r="G29" s="36"/>
      <c r="H29" s="36"/>
      <c r="I29" s="36"/>
      <c r="J29" s="37"/>
    </row>
    <row r="30" spans="1:10" s="4" customFormat="1" ht="12" customHeight="1" x14ac:dyDescent="0.25">
      <c r="A30" s="33" t="s">
        <v>24</v>
      </c>
      <c r="B30" s="38"/>
      <c r="C30" s="38"/>
      <c r="D30" s="31"/>
      <c r="E30" s="31"/>
      <c r="F30" s="31"/>
      <c r="G30" s="31"/>
      <c r="H30" s="31"/>
      <c r="I30" s="31"/>
      <c r="J30" s="31"/>
    </row>
    <row r="31" spans="1:10" s="4" customFormat="1" ht="12" customHeight="1" x14ac:dyDescent="0.25">
      <c r="A31" s="63" t="s">
        <v>72</v>
      </c>
      <c r="B31" s="38"/>
      <c r="C31" s="38"/>
      <c r="D31" s="31"/>
      <c r="E31" s="31"/>
      <c r="F31" s="31"/>
      <c r="G31" s="31"/>
      <c r="H31" s="31"/>
      <c r="I31" s="31"/>
      <c r="J31" s="31"/>
    </row>
    <row r="32" spans="1:10" s="4" customFormat="1" ht="15.95" customHeight="1" x14ac:dyDescent="0.25">
      <c r="A32" s="70" t="s">
        <v>75</v>
      </c>
      <c r="B32" s="39"/>
      <c r="C32" s="30"/>
      <c r="D32" s="30"/>
      <c r="E32" s="30"/>
      <c r="F32" s="30"/>
      <c r="G32" s="30"/>
      <c r="H32" s="30"/>
      <c r="I32" s="30"/>
      <c r="J32" s="30"/>
    </row>
    <row r="33" spans="1:10" s="4" customFormat="1" ht="3.95" customHeight="1" x14ac:dyDescent="0.25">
      <c r="A33" s="40"/>
      <c r="B33" s="40"/>
      <c r="C33" s="40"/>
      <c r="D33" s="40"/>
      <c r="E33" s="40"/>
      <c r="F33" s="40"/>
      <c r="G33" s="40"/>
      <c r="H33" s="40"/>
      <c r="I33" s="40"/>
      <c r="J33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6D26A-A24F-4260-B5FF-6B9D95399AFF}">
  <dimension ref="A1:J32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39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25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2</v>
      </c>
      <c r="H15" s="30">
        <v>7</v>
      </c>
      <c r="I15" s="32">
        <v>77.777777777777786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9</v>
      </c>
      <c r="H16" s="30">
        <v>1</v>
      </c>
      <c r="I16" s="32">
        <v>10</v>
      </c>
    </row>
    <row r="17" spans="1:10" s="4" customFormat="1" ht="12" customHeight="1" x14ac:dyDescent="0.25">
      <c r="A17" s="28" t="s">
        <v>14</v>
      </c>
      <c r="B17" s="29"/>
      <c r="C17" s="30">
        <v>16</v>
      </c>
      <c r="D17" s="30">
        <v>32</v>
      </c>
      <c r="E17" s="31">
        <v>48</v>
      </c>
      <c r="F17" s="31"/>
      <c r="G17" s="30">
        <v>39</v>
      </c>
      <c r="H17" s="30">
        <v>9</v>
      </c>
      <c r="I17" s="32">
        <v>18.75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0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21</v>
      </c>
      <c r="D21" s="30">
        <v>50</v>
      </c>
      <c r="E21" s="31">
        <v>71</v>
      </c>
      <c r="F21" s="31"/>
      <c r="G21" s="30">
        <v>42</v>
      </c>
      <c r="H21" s="30">
        <v>29</v>
      </c>
      <c r="I21" s="32">
        <v>40.845070422535215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10</v>
      </c>
      <c r="H22" s="30">
        <v>5</v>
      </c>
      <c r="I22" s="32">
        <v>33.333333333333329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10</v>
      </c>
      <c r="H23" s="30">
        <v>6</v>
      </c>
      <c r="I23" s="32">
        <v>37.5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1"/>
      <c r="G24" s="30">
        <v>4</v>
      </c>
      <c r="H24" s="30">
        <v>5</v>
      </c>
      <c r="I24" s="32">
        <v>55.555555555555557</v>
      </c>
    </row>
    <row r="25" spans="1:10" s="4" customFormat="1" ht="12" customHeight="1" x14ac:dyDescent="0.25">
      <c r="A25" s="33" t="s">
        <v>21</v>
      </c>
      <c r="B25" s="29"/>
      <c r="C25" s="30"/>
      <c r="D25" s="30"/>
      <c r="E25" s="31"/>
      <c r="F25" s="31"/>
      <c r="G25" s="30"/>
      <c r="H25" s="30"/>
      <c r="I25" s="32"/>
    </row>
    <row r="26" spans="1:10" s="4" customFormat="1" ht="12" customHeight="1" x14ac:dyDescent="0.25">
      <c r="A26" s="33" t="s">
        <v>22</v>
      </c>
      <c r="B26" s="29"/>
      <c r="C26" s="30">
        <v>2</v>
      </c>
      <c r="D26" s="30">
        <v>14</v>
      </c>
      <c r="E26" s="31">
        <v>16</v>
      </c>
      <c r="F26" s="31"/>
      <c r="G26" s="30">
        <v>11</v>
      </c>
      <c r="H26" s="30">
        <v>5</v>
      </c>
      <c r="I26" s="32">
        <v>31.25</v>
      </c>
    </row>
    <row r="27" spans="1:10" s="56" customFormat="1" ht="20.100000000000001" customHeight="1" x14ac:dyDescent="0.25">
      <c r="A27" s="34" t="s">
        <v>2</v>
      </c>
      <c r="B27" s="35"/>
      <c r="C27" s="36">
        <v>75</v>
      </c>
      <c r="D27" s="36">
        <v>131</v>
      </c>
      <c r="E27" s="55">
        <v>206</v>
      </c>
      <c r="F27" s="36"/>
      <c r="G27" s="36">
        <v>137</v>
      </c>
      <c r="H27" s="36">
        <v>69</v>
      </c>
      <c r="I27" s="57">
        <v>33.495145631067963</v>
      </c>
    </row>
    <row r="28" spans="1:10" s="4" customFormat="1" ht="12" customHeight="1" x14ac:dyDescent="0.25">
      <c r="A28" s="34"/>
      <c r="B28" s="35"/>
      <c r="C28" s="36"/>
      <c r="D28" s="36"/>
      <c r="E28" s="36"/>
      <c r="F28" s="36"/>
      <c r="G28" s="36"/>
      <c r="H28" s="36"/>
      <c r="I28" s="37"/>
    </row>
    <row r="29" spans="1:10" s="4" customFormat="1" ht="12" customHeight="1" x14ac:dyDescent="0.25">
      <c r="A29" s="33" t="s">
        <v>24</v>
      </c>
      <c r="B29" s="38"/>
      <c r="C29" s="38"/>
      <c r="D29" s="31"/>
      <c r="E29" s="31"/>
      <c r="F29" s="31"/>
      <c r="G29" s="31"/>
      <c r="H29" s="31"/>
      <c r="I29" s="31"/>
      <c r="J29" s="31"/>
    </row>
    <row r="30" spans="1:10" s="4" customFormat="1" ht="12" customHeight="1" x14ac:dyDescent="0.25">
      <c r="A30" s="63" t="s">
        <v>72</v>
      </c>
      <c r="B30" s="38"/>
      <c r="C30" s="38"/>
      <c r="D30" s="31"/>
      <c r="E30" s="31"/>
      <c r="F30" s="31"/>
      <c r="G30" s="31"/>
      <c r="H30" s="31"/>
      <c r="I30" s="31"/>
      <c r="J30" s="31"/>
    </row>
    <row r="31" spans="1:10" s="4" customFormat="1" ht="15.95" customHeight="1" x14ac:dyDescent="0.25">
      <c r="A31" s="70" t="s">
        <v>75</v>
      </c>
      <c r="B31" s="39"/>
      <c r="C31" s="30"/>
      <c r="D31" s="30"/>
      <c r="E31" s="30"/>
      <c r="F31" s="30"/>
      <c r="G31" s="30"/>
      <c r="H31" s="30"/>
      <c r="I31" s="30"/>
      <c r="J31" s="30"/>
    </row>
    <row r="32" spans="1:10" s="4" customFormat="1" ht="3.95" customHeight="1" x14ac:dyDescent="0.25">
      <c r="A32" s="40"/>
      <c r="B32" s="40"/>
      <c r="C32" s="40"/>
      <c r="D32" s="40"/>
      <c r="E32" s="40"/>
      <c r="F32" s="40"/>
      <c r="G32" s="40"/>
      <c r="H32" s="40"/>
      <c r="I32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D228-0E44-41C9-933B-A1C335196149}">
  <dimension ref="A1:J30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38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25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5</v>
      </c>
      <c r="H15" s="30">
        <v>4</v>
      </c>
      <c r="I15" s="32">
        <v>44.444444444444443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9</v>
      </c>
      <c r="H16" s="30">
        <v>1</v>
      </c>
      <c r="I16" s="32">
        <v>10</v>
      </c>
    </row>
    <row r="17" spans="1:10" s="4" customFormat="1" ht="12" customHeight="1" x14ac:dyDescent="0.25">
      <c r="A17" s="28" t="s">
        <v>14</v>
      </c>
      <c r="B17" s="29"/>
      <c r="C17" s="30">
        <v>16</v>
      </c>
      <c r="D17" s="30">
        <v>32</v>
      </c>
      <c r="E17" s="31">
        <v>48</v>
      </c>
      <c r="F17" s="31"/>
      <c r="G17" s="30">
        <v>39</v>
      </c>
      <c r="H17" s="30">
        <v>9</v>
      </c>
      <c r="I17" s="32">
        <v>18.75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20</v>
      </c>
      <c r="D21" s="30">
        <v>50</v>
      </c>
      <c r="E21" s="31">
        <v>70</v>
      </c>
      <c r="F21" s="31"/>
      <c r="G21" s="30">
        <v>41</v>
      </c>
      <c r="H21" s="30">
        <v>29</v>
      </c>
      <c r="I21" s="32">
        <v>41.428571428571431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11</v>
      </c>
      <c r="H22" s="30">
        <v>4</v>
      </c>
      <c r="I22" s="32">
        <v>26.666666666666668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11</v>
      </c>
      <c r="H23" s="30">
        <v>5</v>
      </c>
      <c r="I23" s="32">
        <v>31.25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1"/>
      <c r="G24" s="30">
        <v>4</v>
      </c>
      <c r="H24" s="30">
        <v>5</v>
      </c>
      <c r="I24" s="32">
        <v>55.555555555555557</v>
      </c>
    </row>
    <row r="25" spans="1:10" s="56" customFormat="1" ht="20.100000000000001" customHeight="1" x14ac:dyDescent="0.25">
      <c r="A25" s="34" t="s">
        <v>2</v>
      </c>
      <c r="B25" s="35"/>
      <c r="C25" s="36">
        <v>72</v>
      </c>
      <c r="D25" s="36">
        <v>117</v>
      </c>
      <c r="E25" s="58">
        <v>189</v>
      </c>
      <c r="F25" s="36"/>
      <c r="G25" s="36">
        <v>130</v>
      </c>
      <c r="H25" s="36">
        <v>59</v>
      </c>
      <c r="I25" s="57">
        <v>31.216931216931215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5.95" customHeight="1" x14ac:dyDescent="0.25">
      <c r="A29" s="70" t="s">
        <v>75</v>
      </c>
      <c r="B29" s="39"/>
      <c r="C29" s="30"/>
      <c r="D29" s="30"/>
      <c r="E29" s="30"/>
      <c r="F29" s="30"/>
      <c r="G29" s="30"/>
      <c r="H29" s="30"/>
      <c r="I29" s="30"/>
      <c r="J29" s="30"/>
    </row>
    <row r="30" spans="1:10" s="4" customFormat="1" ht="3.9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46659-0973-4903-BE31-9E1F54D6EC0A}">
  <dimension ref="A1:J30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37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83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6</v>
      </c>
      <c r="H15" s="30">
        <v>3</v>
      </c>
      <c r="I15" s="32">
        <v>33.333333333333329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9</v>
      </c>
      <c r="H16" s="30">
        <v>1</v>
      </c>
      <c r="I16" s="32">
        <v>10</v>
      </c>
    </row>
    <row r="17" spans="1:10" s="4" customFormat="1" ht="12" customHeight="1" x14ac:dyDescent="0.25">
      <c r="A17" s="28" t="s">
        <v>14</v>
      </c>
      <c r="B17" s="29"/>
      <c r="C17" s="30">
        <v>16</v>
      </c>
      <c r="D17" s="30">
        <v>32</v>
      </c>
      <c r="E17" s="31">
        <v>48</v>
      </c>
      <c r="F17" s="31"/>
      <c r="G17" s="30">
        <v>40</v>
      </c>
      <c r="H17" s="30">
        <v>8</v>
      </c>
      <c r="I17" s="32">
        <v>16.666666666666664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0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20</v>
      </c>
      <c r="D21" s="30">
        <v>50</v>
      </c>
      <c r="E21" s="31">
        <v>70</v>
      </c>
      <c r="F21" s="31"/>
      <c r="G21" s="30">
        <v>42</v>
      </c>
      <c r="H21" s="30">
        <v>28</v>
      </c>
      <c r="I21" s="32">
        <v>40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12</v>
      </c>
      <c r="H22" s="30">
        <v>3</v>
      </c>
      <c r="I22" s="32">
        <v>20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11</v>
      </c>
      <c r="H23" s="30">
        <v>5</v>
      </c>
      <c r="I23" s="32">
        <v>31.25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1"/>
      <c r="G24" s="30">
        <v>4</v>
      </c>
      <c r="H24" s="30">
        <v>5</v>
      </c>
      <c r="I24" s="32">
        <v>55.555555555555557</v>
      </c>
    </row>
    <row r="25" spans="1:10" s="4" customFormat="1" ht="20.100000000000001" customHeight="1" x14ac:dyDescent="0.25">
      <c r="A25" s="34" t="s">
        <v>2</v>
      </c>
      <c r="B25" s="35"/>
      <c r="C25" s="36">
        <v>72</v>
      </c>
      <c r="D25" s="36">
        <v>117</v>
      </c>
      <c r="E25" s="36">
        <v>189</v>
      </c>
      <c r="F25" s="36"/>
      <c r="G25" s="36">
        <v>134</v>
      </c>
      <c r="H25" s="36">
        <v>55</v>
      </c>
      <c r="I25" s="37">
        <v>29.100529100529098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5.95" customHeight="1" x14ac:dyDescent="0.25">
      <c r="A29" s="70" t="s">
        <v>75</v>
      </c>
      <c r="B29" s="39"/>
      <c r="C29" s="30"/>
      <c r="D29" s="30"/>
      <c r="E29" s="30"/>
      <c r="F29" s="30"/>
      <c r="G29" s="30"/>
      <c r="H29" s="30"/>
      <c r="I29" s="30"/>
      <c r="J29" s="30"/>
    </row>
    <row r="30" spans="1:10" s="4" customFormat="1" ht="3.9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A85DF-6828-46C0-A5C8-0D2F4C1BA159}">
  <dimension ref="A1:J30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36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7</v>
      </c>
      <c r="H15" s="30">
        <v>2</v>
      </c>
      <c r="I15" s="32">
        <v>22.222222222222221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9</v>
      </c>
      <c r="H16" s="30">
        <v>1</v>
      </c>
      <c r="I16" s="32">
        <v>10</v>
      </c>
    </row>
    <row r="17" spans="1:10" s="4" customFormat="1" ht="12" customHeight="1" x14ac:dyDescent="0.25">
      <c r="A17" s="28" t="s">
        <v>14</v>
      </c>
      <c r="B17" s="29"/>
      <c r="C17" s="30">
        <v>16</v>
      </c>
      <c r="D17" s="30">
        <v>32</v>
      </c>
      <c r="E17" s="31">
        <v>48</v>
      </c>
      <c r="F17" s="31"/>
      <c r="G17" s="30">
        <v>39</v>
      </c>
      <c r="H17" s="30">
        <v>9</v>
      </c>
      <c r="I17" s="32">
        <v>18.75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0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20</v>
      </c>
      <c r="D21" s="30">
        <v>50</v>
      </c>
      <c r="E21" s="31">
        <v>70</v>
      </c>
      <c r="F21" s="31"/>
      <c r="G21" s="30">
        <v>43</v>
      </c>
      <c r="H21" s="30">
        <v>27</v>
      </c>
      <c r="I21" s="32">
        <v>38.571428571428577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12</v>
      </c>
      <c r="H22" s="30">
        <v>3</v>
      </c>
      <c r="I22" s="32">
        <v>20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9</v>
      </c>
      <c r="H23" s="30">
        <v>7</v>
      </c>
      <c r="I23" s="32">
        <v>43.75</v>
      </c>
    </row>
    <row r="24" spans="1:10" s="4" customFormat="1" ht="12" customHeight="1" x14ac:dyDescent="0.25">
      <c r="A24" s="33" t="s">
        <v>20</v>
      </c>
      <c r="B24" s="29"/>
      <c r="C24" s="30">
        <v>5</v>
      </c>
      <c r="D24" s="30">
        <v>4</v>
      </c>
      <c r="E24" s="31">
        <v>9</v>
      </c>
      <c r="F24" s="31"/>
      <c r="G24" s="30">
        <v>4</v>
      </c>
      <c r="H24" s="30">
        <v>5</v>
      </c>
      <c r="I24" s="32">
        <v>55.555555555555557</v>
      </c>
    </row>
    <row r="25" spans="1:10" s="4" customFormat="1" ht="20.100000000000001" customHeight="1" x14ac:dyDescent="0.25">
      <c r="A25" s="34" t="s">
        <v>2</v>
      </c>
      <c r="B25" s="35"/>
      <c r="C25" s="36">
        <v>72</v>
      </c>
      <c r="D25" s="36">
        <v>117</v>
      </c>
      <c r="E25" s="36">
        <v>189</v>
      </c>
      <c r="F25" s="36"/>
      <c r="G25" s="36">
        <v>133</v>
      </c>
      <c r="H25" s="36">
        <v>56</v>
      </c>
      <c r="I25" s="37">
        <v>29.629629629629626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5.95" customHeight="1" x14ac:dyDescent="0.25">
      <c r="A29" s="70" t="s">
        <v>75</v>
      </c>
      <c r="B29" s="39"/>
      <c r="C29" s="30"/>
      <c r="D29" s="30"/>
      <c r="E29" s="30"/>
      <c r="F29" s="30"/>
      <c r="G29" s="30"/>
      <c r="H29" s="30"/>
      <c r="I29" s="30"/>
      <c r="J29" s="30"/>
    </row>
    <row r="30" spans="1:10" s="4" customFormat="1" ht="3.9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22D25-43CB-4941-AD29-BA08FAD46014}">
  <dimension ref="A1:J31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35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6</v>
      </c>
      <c r="H15" s="30">
        <v>3</v>
      </c>
      <c r="I15" s="32">
        <v>33.333333333333329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9</v>
      </c>
      <c r="H16" s="30">
        <v>1</v>
      </c>
      <c r="I16" s="32">
        <v>10</v>
      </c>
    </row>
    <row r="17" spans="1:10" s="4" customFormat="1" ht="12" customHeight="1" x14ac:dyDescent="0.25">
      <c r="A17" s="64" t="s">
        <v>76</v>
      </c>
      <c r="B17" s="29"/>
      <c r="C17" s="30">
        <v>16</v>
      </c>
      <c r="D17" s="30">
        <v>31</v>
      </c>
      <c r="E17" s="31">
        <v>47</v>
      </c>
      <c r="F17" s="31"/>
      <c r="G17" s="30">
        <v>38</v>
      </c>
      <c r="H17" s="30">
        <v>9</v>
      </c>
      <c r="I17" s="32">
        <v>19.148936170212767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0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20</v>
      </c>
      <c r="D21" s="30">
        <v>50</v>
      </c>
      <c r="E21" s="31">
        <v>70</v>
      </c>
      <c r="F21" s="31"/>
      <c r="G21" s="30">
        <v>43</v>
      </c>
      <c r="H21" s="30">
        <v>27</v>
      </c>
      <c r="I21" s="32">
        <v>38.571428571428577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12</v>
      </c>
      <c r="H22" s="30">
        <v>3</v>
      </c>
      <c r="I22" s="32">
        <v>20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10</v>
      </c>
      <c r="H23" s="30">
        <v>6</v>
      </c>
      <c r="I23" s="32">
        <v>37.5</v>
      </c>
    </row>
    <row r="24" spans="1:10" s="4" customFormat="1" ht="12" customHeight="1" x14ac:dyDescent="0.25">
      <c r="A24" s="33" t="s">
        <v>20</v>
      </c>
      <c r="B24" s="29"/>
      <c r="C24" s="30">
        <v>4</v>
      </c>
      <c r="D24" s="30">
        <v>4</v>
      </c>
      <c r="E24" s="31">
        <v>8</v>
      </c>
      <c r="F24" s="31"/>
      <c r="G24" s="30">
        <v>3</v>
      </c>
      <c r="H24" s="30">
        <v>5</v>
      </c>
      <c r="I24" s="32">
        <v>62.5</v>
      </c>
    </row>
    <row r="25" spans="1:10" s="4" customFormat="1" ht="20.100000000000001" customHeight="1" x14ac:dyDescent="0.25">
      <c r="A25" s="34" t="s">
        <v>2</v>
      </c>
      <c r="B25" s="35"/>
      <c r="C25" s="36">
        <v>71</v>
      </c>
      <c r="D25" s="36">
        <v>116</v>
      </c>
      <c r="E25" s="36">
        <v>187</v>
      </c>
      <c r="F25" s="36"/>
      <c r="G25" s="36">
        <v>131</v>
      </c>
      <c r="H25" s="36">
        <v>56</v>
      </c>
      <c r="I25" s="37">
        <v>29.946524064171122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2" customHeight="1" x14ac:dyDescent="0.25">
      <c r="A29" s="19" t="s">
        <v>77</v>
      </c>
      <c r="B29" s="38"/>
      <c r="C29" s="31"/>
      <c r="D29" s="31"/>
      <c r="E29" s="31"/>
      <c r="F29" s="31"/>
      <c r="G29" s="31"/>
      <c r="H29" s="31"/>
      <c r="I29" s="31"/>
    </row>
    <row r="30" spans="1:10" s="4" customFormat="1" ht="15.95" customHeight="1" x14ac:dyDescent="0.25">
      <c r="A30" s="70" t="s">
        <v>75</v>
      </c>
      <c r="B30" s="39"/>
      <c r="C30" s="30"/>
      <c r="D30" s="30"/>
      <c r="E30" s="30"/>
      <c r="F30" s="30"/>
      <c r="G30" s="30"/>
      <c r="H30" s="30"/>
      <c r="I30" s="30"/>
      <c r="J30" s="30"/>
    </row>
    <row r="31" spans="1:10" s="4" customFormat="1" ht="3.9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235BD-9CF3-4888-8A92-F64CBD8BF008}">
  <dimension ref="A1:J31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34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6</v>
      </c>
      <c r="H15" s="30">
        <v>3</v>
      </c>
      <c r="I15" s="32">
        <v>33.333333333333329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10</v>
      </c>
      <c r="H16" s="30" t="s">
        <v>12</v>
      </c>
      <c r="I16" s="30" t="s">
        <v>12</v>
      </c>
    </row>
    <row r="17" spans="1:10" s="4" customFormat="1" ht="12" customHeight="1" x14ac:dyDescent="0.25">
      <c r="A17" s="64" t="s">
        <v>76</v>
      </c>
      <c r="B17" s="29"/>
      <c r="C17" s="30">
        <v>16</v>
      </c>
      <c r="D17" s="30">
        <v>31</v>
      </c>
      <c r="E17" s="31">
        <v>47</v>
      </c>
      <c r="F17" s="31"/>
      <c r="G17" s="30">
        <v>38</v>
      </c>
      <c r="H17" s="30">
        <v>9</v>
      </c>
      <c r="I17" s="32">
        <v>19.148936170212767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8</v>
      </c>
      <c r="H18" s="30">
        <v>2</v>
      </c>
      <c r="I18" s="32">
        <v>20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0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17</v>
      </c>
      <c r="D21" s="30">
        <v>50</v>
      </c>
      <c r="E21" s="31">
        <v>67</v>
      </c>
      <c r="F21" s="31"/>
      <c r="G21" s="30">
        <v>41</v>
      </c>
      <c r="H21" s="30">
        <v>26</v>
      </c>
      <c r="I21" s="32">
        <v>38.805970149253731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13</v>
      </c>
      <c r="H22" s="30">
        <v>2</v>
      </c>
      <c r="I22" s="32">
        <v>13.333333333333334</v>
      </c>
    </row>
    <row r="23" spans="1:10" s="4" customFormat="1" ht="12" customHeight="1" x14ac:dyDescent="0.25">
      <c r="A23" s="65" t="s">
        <v>78</v>
      </c>
      <c r="B23" s="29"/>
      <c r="C23" s="30">
        <v>2</v>
      </c>
      <c r="D23" s="30">
        <v>13</v>
      </c>
      <c r="E23" s="31">
        <v>15</v>
      </c>
      <c r="F23" s="31"/>
      <c r="G23" s="30">
        <v>10</v>
      </c>
      <c r="H23" s="30">
        <v>5</v>
      </c>
      <c r="I23" s="32">
        <v>33.333333333333329</v>
      </c>
    </row>
    <row r="24" spans="1:10" s="4" customFormat="1" ht="12" customHeight="1" x14ac:dyDescent="0.25">
      <c r="A24" s="33" t="s">
        <v>20</v>
      </c>
      <c r="B24" s="29"/>
      <c r="C24" s="30">
        <v>4</v>
      </c>
      <c r="D24" s="30">
        <v>4</v>
      </c>
      <c r="E24" s="31">
        <v>8</v>
      </c>
      <c r="F24" s="31"/>
      <c r="G24" s="30">
        <v>3</v>
      </c>
      <c r="H24" s="30">
        <v>5</v>
      </c>
      <c r="I24" s="32">
        <v>62.5</v>
      </c>
    </row>
    <row r="25" spans="1:10" s="4" customFormat="1" ht="20.100000000000001" customHeight="1" x14ac:dyDescent="0.25">
      <c r="A25" s="34" t="s">
        <v>2</v>
      </c>
      <c r="B25" s="35"/>
      <c r="C25" s="36">
        <v>68</v>
      </c>
      <c r="D25" s="36">
        <v>115</v>
      </c>
      <c r="E25" s="36">
        <v>183</v>
      </c>
      <c r="F25" s="36"/>
      <c r="G25" s="36">
        <v>131</v>
      </c>
      <c r="H25" s="36">
        <v>52</v>
      </c>
      <c r="I25" s="37">
        <v>28.415300546448087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2" customHeight="1" x14ac:dyDescent="0.25">
      <c r="A29" s="19" t="s">
        <v>77</v>
      </c>
      <c r="B29" s="38"/>
      <c r="C29" s="31"/>
      <c r="D29" s="31"/>
      <c r="E29" s="31"/>
      <c r="F29" s="31"/>
      <c r="G29" s="31"/>
      <c r="H29" s="31"/>
      <c r="I29" s="31"/>
    </row>
    <row r="30" spans="1:10" s="4" customFormat="1" ht="15.95" customHeight="1" x14ac:dyDescent="0.25">
      <c r="A30" s="70" t="s">
        <v>75</v>
      </c>
      <c r="B30" s="39"/>
      <c r="C30" s="30"/>
      <c r="D30" s="30"/>
      <c r="E30" s="30"/>
      <c r="F30" s="30"/>
      <c r="G30" s="30"/>
      <c r="H30" s="30"/>
      <c r="I30" s="30"/>
      <c r="J30" s="30"/>
    </row>
    <row r="31" spans="1:10" s="4" customFormat="1" ht="3.9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6416-F19C-47FB-BF68-53938C4317DC}">
  <dimension ref="A1:J31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33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15"/>
      <c r="D10" s="15"/>
      <c r="E10" s="15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5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9</v>
      </c>
      <c r="D15" s="30" t="s">
        <v>12</v>
      </c>
      <c r="E15" s="31">
        <v>9</v>
      </c>
      <c r="F15" s="31"/>
      <c r="G15" s="30">
        <v>6</v>
      </c>
      <c r="H15" s="30">
        <v>3</v>
      </c>
      <c r="I15" s="32">
        <v>33.333333333333329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10</v>
      </c>
      <c r="H16" s="30" t="s">
        <v>12</v>
      </c>
      <c r="I16" s="30" t="s">
        <v>12</v>
      </c>
    </row>
    <row r="17" spans="1:10" s="4" customFormat="1" ht="12" customHeight="1" x14ac:dyDescent="0.25">
      <c r="A17" s="64" t="s">
        <v>76</v>
      </c>
      <c r="B17" s="29"/>
      <c r="C17" s="30">
        <v>16</v>
      </c>
      <c r="D17" s="30">
        <v>31</v>
      </c>
      <c r="E17" s="31">
        <v>47</v>
      </c>
      <c r="F17" s="31"/>
      <c r="G17" s="30">
        <v>37</v>
      </c>
      <c r="H17" s="30">
        <v>10</v>
      </c>
      <c r="I17" s="32">
        <v>21.276595744680851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7</v>
      </c>
      <c r="H18" s="30">
        <v>3</v>
      </c>
      <c r="I18" s="32">
        <v>30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0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17</v>
      </c>
      <c r="D21" s="30">
        <v>50</v>
      </c>
      <c r="E21" s="31">
        <v>67</v>
      </c>
      <c r="F21" s="31"/>
      <c r="G21" s="30">
        <v>43</v>
      </c>
      <c r="H21" s="30">
        <v>24</v>
      </c>
      <c r="I21" s="32">
        <v>35.820895522388057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13</v>
      </c>
      <c r="H22" s="30">
        <v>2</v>
      </c>
      <c r="I22" s="32">
        <v>13.333333333333334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14</v>
      </c>
      <c r="E23" s="31">
        <v>16</v>
      </c>
      <c r="F23" s="31"/>
      <c r="G23" s="30">
        <v>11</v>
      </c>
      <c r="H23" s="30">
        <v>5</v>
      </c>
      <c r="I23" s="32">
        <v>31.25</v>
      </c>
    </row>
    <row r="24" spans="1:10" s="4" customFormat="1" ht="12" customHeight="1" x14ac:dyDescent="0.25">
      <c r="A24" s="33" t="s">
        <v>20</v>
      </c>
      <c r="B24" s="29"/>
      <c r="C24" s="30">
        <v>4</v>
      </c>
      <c r="D24" s="30">
        <v>4</v>
      </c>
      <c r="E24" s="31">
        <v>8</v>
      </c>
      <c r="F24" s="31"/>
      <c r="G24" s="30">
        <v>3</v>
      </c>
      <c r="H24" s="30">
        <v>5</v>
      </c>
      <c r="I24" s="32">
        <v>62.5</v>
      </c>
    </row>
    <row r="25" spans="1:10" s="4" customFormat="1" ht="20.100000000000001" customHeight="1" x14ac:dyDescent="0.25">
      <c r="A25" s="34" t="s">
        <v>2</v>
      </c>
      <c r="B25" s="35"/>
      <c r="C25" s="36">
        <v>68</v>
      </c>
      <c r="D25" s="36">
        <v>116</v>
      </c>
      <c r="E25" s="36">
        <v>184</v>
      </c>
      <c r="F25" s="36"/>
      <c r="G25" s="36">
        <v>132</v>
      </c>
      <c r="H25" s="36">
        <v>52</v>
      </c>
      <c r="I25" s="37">
        <v>28.260869565217391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2" customHeight="1" x14ac:dyDescent="0.25">
      <c r="A29" s="19" t="s">
        <v>77</v>
      </c>
      <c r="B29" s="38"/>
      <c r="C29" s="31"/>
      <c r="D29" s="31"/>
      <c r="E29" s="31"/>
      <c r="F29" s="31"/>
      <c r="G29" s="31"/>
      <c r="H29" s="31"/>
      <c r="I29" s="31"/>
    </row>
    <row r="30" spans="1:10" s="4" customFormat="1" ht="15.95" customHeight="1" x14ac:dyDescent="0.25">
      <c r="A30" s="70" t="s">
        <v>75</v>
      </c>
      <c r="B30" s="39"/>
      <c r="C30" s="30"/>
      <c r="D30" s="30"/>
      <c r="E30" s="30"/>
      <c r="F30" s="30"/>
      <c r="G30" s="30"/>
      <c r="H30" s="30"/>
      <c r="I30" s="30"/>
      <c r="J30" s="30"/>
    </row>
    <row r="31" spans="1:10" s="4" customFormat="1" ht="3.95" customHeight="1" x14ac:dyDescent="0.25">
      <c r="A31" s="40"/>
      <c r="B31" s="40"/>
      <c r="C31" s="40"/>
      <c r="D31" s="40"/>
      <c r="E31" s="40"/>
      <c r="F31" s="40"/>
      <c r="G31" s="40"/>
      <c r="H31" s="40"/>
      <c r="I31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74B3-3C1E-4367-BCB9-4BC0AB027949}">
  <sheetPr>
    <pageSetUpPr fitToPage="1"/>
  </sheetPr>
  <dimension ref="A1:J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97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4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14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44</v>
      </c>
      <c r="E15" s="79" t="s">
        <v>12</v>
      </c>
      <c r="F15" s="31">
        <v>44</v>
      </c>
      <c r="G15" s="31"/>
      <c r="H15" s="30">
        <v>15</v>
      </c>
      <c r="I15" s="30">
        <v>29</v>
      </c>
      <c r="J15" s="76">
        <v>65.909090909090907</v>
      </c>
    </row>
    <row r="16" spans="1:10" s="4" customFormat="1" ht="12" customHeight="1" x14ac:dyDescent="0.25">
      <c r="A16" s="62" t="s">
        <v>54</v>
      </c>
      <c r="B16" s="29"/>
      <c r="C16" s="29"/>
      <c r="D16" s="30">
        <v>26</v>
      </c>
      <c r="E16" s="30">
        <v>15</v>
      </c>
      <c r="F16" s="31">
        <v>41</v>
      </c>
      <c r="G16" s="31"/>
      <c r="H16" s="30">
        <v>15</v>
      </c>
      <c r="I16" s="30">
        <v>26</v>
      </c>
      <c r="J16" s="76">
        <v>63.414634146341463</v>
      </c>
    </row>
    <row r="17" spans="1:10" s="4" customFormat="1" ht="12" customHeight="1" x14ac:dyDescent="0.25">
      <c r="A17" s="62" t="s">
        <v>55</v>
      </c>
      <c r="B17" s="29"/>
      <c r="C17" s="29"/>
      <c r="D17" s="30">
        <v>24</v>
      </c>
      <c r="E17" s="30">
        <v>39</v>
      </c>
      <c r="F17" s="31">
        <v>63</v>
      </c>
      <c r="G17" s="31"/>
      <c r="H17" s="30">
        <v>40</v>
      </c>
      <c r="I17" s="30">
        <v>23</v>
      </c>
      <c r="J17" s="76">
        <v>36.507936507936506</v>
      </c>
    </row>
    <row r="18" spans="1:10" s="4" customFormat="1" ht="12" customHeight="1" x14ac:dyDescent="0.25">
      <c r="A18" s="33" t="s">
        <v>62</v>
      </c>
      <c r="B18" s="29"/>
      <c r="C18" s="29"/>
      <c r="D18" s="30">
        <v>9</v>
      </c>
      <c r="E18" s="30">
        <v>9</v>
      </c>
      <c r="F18" s="31">
        <v>18</v>
      </c>
      <c r="G18" s="31"/>
      <c r="H18" s="30">
        <v>5</v>
      </c>
      <c r="I18" s="30">
        <v>13</v>
      </c>
      <c r="J18" s="76">
        <v>72.222222222222229</v>
      </c>
    </row>
    <row r="19" spans="1:10" s="4" customFormat="1" ht="12" customHeight="1" x14ac:dyDescent="0.25">
      <c r="A19" s="63" t="s">
        <v>56</v>
      </c>
      <c r="B19" s="29"/>
      <c r="C19" s="29"/>
      <c r="D19" s="30">
        <v>7</v>
      </c>
      <c r="E19" s="30">
        <v>18</v>
      </c>
      <c r="F19" s="31">
        <v>25</v>
      </c>
      <c r="G19" s="31"/>
      <c r="H19" s="30">
        <v>10</v>
      </c>
      <c r="I19" s="30">
        <v>15</v>
      </c>
      <c r="J19" s="76">
        <v>60</v>
      </c>
    </row>
    <row r="20" spans="1:10" s="4" customFormat="1" ht="12" customHeight="1" x14ac:dyDescent="0.25">
      <c r="A20" s="62" t="s">
        <v>57</v>
      </c>
      <c r="B20" s="29"/>
      <c r="C20" s="29"/>
      <c r="D20" s="30">
        <v>6</v>
      </c>
      <c r="E20" s="30">
        <v>31</v>
      </c>
      <c r="F20" s="31">
        <v>37</v>
      </c>
      <c r="G20" s="31"/>
      <c r="H20" s="30">
        <v>23</v>
      </c>
      <c r="I20" s="30">
        <v>14</v>
      </c>
      <c r="J20" s="76">
        <v>37.837837837837839</v>
      </c>
    </row>
    <row r="21" spans="1:10" s="4" customFormat="1" ht="12" customHeight="1" x14ac:dyDescent="0.25">
      <c r="A21" s="28" t="s">
        <v>14</v>
      </c>
      <c r="B21" s="29"/>
      <c r="C21" s="29"/>
      <c r="D21" s="30">
        <v>39</v>
      </c>
      <c r="E21" s="30">
        <v>54</v>
      </c>
      <c r="F21" s="31">
        <v>93</v>
      </c>
      <c r="G21" s="31"/>
      <c r="H21" s="30">
        <v>47</v>
      </c>
      <c r="I21" s="30">
        <v>46</v>
      </c>
      <c r="J21" s="76">
        <v>49.462365591397848</v>
      </c>
    </row>
    <row r="22" spans="1:10" s="4" customFormat="1" ht="20.100000000000001" customHeight="1" x14ac:dyDescent="0.25">
      <c r="A22" s="34" t="s">
        <v>2</v>
      </c>
      <c r="B22" s="35"/>
      <c r="C22" s="35"/>
      <c r="D22" s="36">
        <v>155</v>
      </c>
      <c r="E22" s="36">
        <v>166</v>
      </c>
      <c r="F22" s="55">
        <v>321</v>
      </c>
      <c r="G22" s="36"/>
      <c r="H22" s="36">
        <v>155</v>
      </c>
      <c r="I22" s="36">
        <v>166</v>
      </c>
      <c r="J22" s="78">
        <v>51.713395638629287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6"/>
    </row>
    <row r="24" spans="1:10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0" s="4" customFormat="1" ht="12" customHeight="1" x14ac:dyDescent="0.25">
      <c r="A25" s="33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75" t="s">
        <v>98</v>
      </c>
    </row>
    <row r="27" spans="1:10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7BDDB-E0CA-4803-87AC-94046E285310}">
  <dimension ref="A1:J30"/>
  <sheetViews>
    <sheetView workbookViewId="0">
      <selection activeCell="J1" sqref="J1"/>
    </sheetView>
  </sheetViews>
  <sheetFormatPr baseColWidth="10" defaultColWidth="16" defaultRowHeight="9.9499999999999993" customHeight="1" x14ac:dyDescent="0.25"/>
  <cols>
    <col min="1" max="1" width="9" style="3" customWidth="1"/>
    <col min="2" max="2" width="47.796875" style="3" customWidth="1"/>
    <col min="3" max="5" width="13" style="3" customWidth="1"/>
    <col min="6" max="6" width="3" style="3" customWidth="1"/>
    <col min="7" max="8" width="12" style="3" customWidth="1"/>
    <col min="9" max="9" width="14" style="3" customWidth="1"/>
    <col min="10" max="16384" width="16" style="3"/>
  </cols>
  <sheetData>
    <row r="1" spans="1:9" ht="34.5" customHeight="1" x14ac:dyDescent="0.25">
      <c r="A1" s="42" t="s">
        <v>26</v>
      </c>
    </row>
    <row r="2" spans="1:9" s="41" customFormat="1" ht="5.0999999999999996" customHeight="1" thickBot="1" x14ac:dyDescent="0.3">
      <c r="A2" s="43"/>
      <c r="B2" s="44"/>
      <c r="C2" s="44"/>
      <c r="D2" s="44"/>
      <c r="E2" s="44"/>
      <c r="F2" s="44"/>
      <c r="G2" s="45"/>
      <c r="H2" s="45"/>
      <c r="I2" s="46"/>
    </row>
    <row r="3" spans="1:9" s="4" customFormat="1" ht="39.950000000000003" customHeight="1" x14ac:dyDescent="0.25">
      <c r="A3" s="1" t="s">
        <v>85</v>
      </c>
      <c r="C3" s="2"/>
      <c r="D3" s="2"/>
      <c r="E3" s="2"/>
      <c r="F3" s="2"/>
      <c r="G3" s="2"/>
      <c r="H3" s="2"/>
      <c r="I3" s="2"/>
    </row>
    <row r="4" spans="1:9" s="7" customFormat="1" ht="15" customHeight="1" x14ac:dyDescent="0.2">
      <c r="A4" s="1" t="s">
        <v>42</v>
      </c>
      <c r="C4" s="5"/>
      <c r="D4" s="5"/>
      <c r="E4" s="5"/>
      <c r="F4" s="5"/>
      <c r="G4" s="5"/>
      <c r="H4" s="5"/>
      <c r="I4" s="47" t="s">
        <v>31</v>
      </c>
    </row>
    <row r="5" spans="1:9" s="11" customFormat="1" ht="15.95" customHeight="1" x14ac:dyDescent="0.25">
      <c r="A5" s="8" t="s">
        <v>82</v>
      </c>
      <c r="B5" s="8"/>
      <c r="C5" s="9"/>
      <c r="D5" s="9"/>
      <c r="E5" s="9"/>
      <c r="F5" s="9"/>
      <c r="G5" s="9"/>
      <c r="H5" s="9"/>
      <c r="I5" s="12" t="s">
        <v>1</v>
      </c>
    </row>
    <row r="6" spans="1:9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9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</row>
    <row r="8" spans="1:9" s="4" customFormat="1" ht="12" customHeight="1" x14ac:dyDescent="0.25">
      <c r="A8" s="9"/>
      <c r="B8" s="9"/>
      <c r="C8" s="9"/>
      <c r="D8" s="9"/>
      <c r="E8" s="14" t="s">
        <v>41</v>
      </c>
      <c r="F8" s="9"/>
      <c r="G8" s="9"/>
      <c r="I8" s="14" t="s">
        <v>3</v>
      </c>
    </row>
    <row r="9" spans="1:9" s="4" customFormat="1" ht="3.95" customHeight="1" x14ac:dyDescent="0.25">
      <c r="A9" s="9"/>
      <c r="B9" s="9"/>
      <c r="C9" s="54"/>
      <c r="D9" s="54"/>
      <c r="E9" s="54"/>
      <c r="F9" s="9"/>
      <c r="G9" s="13"/>
      <c r="H9" s="13"/>
      <c r="I9" s="13"/>
    </row>
    <row r="10" spans="1:9" s="4" customFormat="1" ht="3.95" customHeight="1" x14ac:dyDescent="0.25">
      <c r="A10" s="9"/>
      <c r="B10" s="9"/>
      <c r="C10" s="9"/>
      <c r="D10" s="9"/>
      <c r="E10" s="9"/>
      <c r="F10" s="9"/>
      <c r="G10" s="9"/>
      <c r="H10" s="9"/>
      <c r="I10" s="9"/>
    </row>
    <row r="11" spans="1:9" s="19" customFormat="1" ht="12" customHeight="1" x14ac:dyDescent="0.25">
      <c r="A11" s="9"/>
      <c r="B11" s="9"/>
      <c r="C11" s="69" t="s">
        <v>69</v>
      </c>
      <c r="D11" s="14" t="s">
        <v>4</v>
      </c>
      <c r="E11" s="17"/>
      <c r="F11" s="17"/>
      <c r="G11" s="14"/>
      <c r="H11" s="14"/>
      <c r="I11" s="14" t="s">
        <v>6</v>
      </c>
    </row>
    <row r="12" spans="1:9" s="25" customFormat="1" ht="12" customHeight="1" x14ac:dyDescent="0.25">
      <c r="A12" s="20"/>
      <c r="B12" s="21"/>
      <c r="C12" s="69" t="s">
        <v>68</v>
      </c>
      <c r="D12" s="67" t="s">
        <v>71</v>
      </c>
      <c r="E12" s="22" t="s">
        <v>2</v>
      </c>
      <c r="F12" s="22"/>
      <c r="G12" s="24" t="s">
        <v>8</v>
      </c>
      <c r="H12" s="24" t="s">
        <v>9</v>
      </c>
      <c r="I12" s="14" t="s">
        <v>10</v>
      </c>
    </row>
    <row r="13" spans="1:9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</row>
    <row r="14" spans="1:9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</row>
    <row r="15" spans="1:9" s="4" customFormat="1" ht="20.100000000000001" customHeight="1" x14ac:dyDescent="0.25">
      <c r="A15" s="28" t="s">
        <v>11</v>
      </c>
      <c r="B15" s="29"/>
      <c r="C15" s="30">
        <v>8</v>
      </c>
      <c r="D15" s="30" t="s">
        <v>12</v>
      </c>
      <c r="E15" s="31">
        <v>8</v>
      </c>
      <c r="F15" s="31"/>
      <c r="G15" s="30">
        <v>7</v>
      </c>
      <c r="H15" s="30">
        <v>1</v>
      </c>
      <c r="I15" s="32">
        <v>12.5</v>
      </c>
    </row>
    <row r="16" spans="1:9" s="4" customFormat="1" ht="12" customHeight="1" x14ac:dyDescent="0.25">
      <c r="A16" s="28" t="s">
        <v>13</v>
      </c>
      <c r="B16" s="29"/>
      <c r="C16" s="30" t="s">
        <v>12</v>
      </c>
      <c r="D16" s="30">
        <v>10</v>
      </c>
      <c r="E16" s="31">
        <v>10</v>
      </c>
      <c r="F16" s="31"/>
      <c r="G16" s="30">
        <v>10</v>
      </c>
      <c r="H16" s="30" t="s">
        <v>12</v>
      </c>
      <c r="I16" s="32" t="s">
        <v>12</v>
      </c>
    </row>
    <row r="17" spans="1:10" s="4" customFormat="1" ht="12" customHeight="1" x14ac:dyDescent="0.25">
      <c r="A17" s="28" t="s">
        <v>14</v>
      </c>
      <c r="B17" s="29"/>
      <c r="C17" s="30">
        <v>15</v>
      </c>
      <c r="D17" s="30">
        <v>26</v>
      </c>
      <c r="E17" s="31">
        <v>41</v>
      </c>
      <c r="F17" s="31"/>
      <c r="G17" s="30">
        <v>32</v>
      </c>
      <c r="H17" s="30">
        <v>9</v>
      </c>
      <c r="I17" s="32">
        <v>21.951219512195124</v>
      </c>
    </row>
    <row r="18" spans="1:10" s="4" customFormat="1" ht="12" customHeight="1" x14ac:dyDescent="0.25">
      <c r="A18" s="28" t="s">
        <v>15</v>
      </c>
      <c r="B18" s="29"/>
      <c r="C18" s="30">
        <v>5</v>
      </c>
      <c r="D18" s="30">
        <v>5</v>
      </c>
      <c r="E18" s="31">
        <v>10</v>
      </c>
      <c r="F18" s="31"/>
      <c r="G18" s="30">
        <v>7</v>
      </c>
      <c r="H18" s="30">
        <v>3</v>
      </c>
      <c r="I18" s="32">
        <v>30</v>
      </c>
    </row>
    <row r="19" spans="1:10" s="4" customFormat="1" ht="12" customHeight="1" x14ac:dyDescent="0.25">
      <c r="A19" s="28" t="s">
        <v>16</v>
      </c>
      <c r="B19" s="29"/>
      <c r="C19" s="30" t="s">
        <v>12</v>
      </c>
      <c r="D19" s="30">
        <v>2</v>
      </c>
      <c r="E19" s="31">
        <v>2</v>
      </c>
      <c r="F19" s="31"/>
      <c r="G19" s="30">
        <v>2</v>
      </c>
      <c r="H19" s="30" t="s">
        <v>12</v>
      </c>
      <c r="I19" s="32" t="s">
        <v>12</v>
      </c>
    </row>
    <row r="20" spans="1:10" s="4" customFormat="1" ht="12" customHeight="1" x14ac:dyDescent="0.25">
      <c r="A20" s="28" t="s">
        <v>17</v>
      </c>
      <c r="B20" s="29"/>
      <c r="C20" s="30"/>
      <c r="D20" s="30"/>
      <c r="E20" s="31"/>
      <c r="F20" s="31"/>
      <c r="G20" s="30"/>
      <c r="H20" s="30"/>
      <c r="I20" s="32"/>
    </row>
    <row r="21" spans="1:10" s="4" customFormat="1" ht="12" customHeight="1" x14ac:dyDescent="0.25">
      <c r="A21" s="48" t="s">
        <v>30</v>
      </c>
      <c r="B21" s="29"/>
      <c r="C21" s="30">
        <v>17</v>
      </c>
      <c r="D21" s="30">
        <v>49</v>
      </c>
      <c r="E21" s="31">
        <v>66</v>
      </c>
      <c r="F21" s="31"/>
      <c r="G21" s="30">
        <v>45</v>
      </c>
      <c r="H21" s="30">
        <v>21</v>
      </c>
      <c r="I21" s="32">
        <v>31.818181818181817</v>
      </c>
    </row>
    <row r="22" spans="1:10" s="4" customFormat="1" ht="12" customHeight="1" x14ac:dyDescent="0.25">
      <c r="A22" s="33" t="s">
        <v>18</v>
      </c>
      <c r="B22" s="29"/>
      <c r="C22" s="30">
        <v>15</v>
      </c>
      <c r="D22" s="30" t="s">
        <v>12</v>
      </c>
      <c r="E22" s="31">
        <v>15</v>
      </c>
      <c r="F22" s="31"/>
      <c r="G22" s="30">
        <v>12</v>
      </c>
      <c r="H22" s="30">
        <v>3</v>
      </c>
      <c r="I22" s="32">
        <v>20</v>
      </c>
    </row>
    <row r="23" spans="1:10" s="4" customFormat="1" ht="12" customHeight="1" x14ac:dyDescent="0.25">
      <c r="A23" s="33" t="s">
        <v>19</v>
      </c>
      <c r="B23" s="29"/>
      <c r="C23" s="30">
        <v>2</v>
      </c>
      <c r="D23" s="30">
        <v>13</v>
      </c>
      <c r="E23" s="31">
        <v>15</v>
      </c>
      <c r="F23" s="31"/>
      <c r="G23" s="30">
        <v>10</v>
      </c>
      <c r="H23" s="30">
        <v>5</v>
      </c>
      <c r="I23" s="32">
        <v>33.333333333333329</v>
      </c>
    </row>
    <row r="24" spans="1:10" s="4" customFormat="1" ht="12" customHeight="1" x14ac:dyDescent="0.25">
      <c r="A24" s="33" t="s">
        <v>20</v>
      </c>
      <c r="B24" s="29"/>
      <c r="C24" s="30">
        <v>4</v>
      </c>
      <c r="D24" s="30">
        <v>4</v>
      </c>
      <c r="E24" s="31">
        <v>8</v>
      </c>
      <c r="F24" s="31"/>
      <c r="G24" s="30">
        <v>3</v>
      </c>
      <c r="H24" s="30">
        <v>5</v>
      </c>
      <c r="I24" s="32">
        <v>62.5</v>
      </c>
    </row>
    <row r="25" spans="1:10" s="4" customFormat="1" ht="20.100000000000001" customHeight="1" x14ac:dyDescent="0.25">
      <c r="A25" s="34" t="s">
        <v>2</v>
      </c>
      <c r="B25" s="35"/>
      <c r="C25" s="36">
        <v>66</v>
      </c>
      <c r="D25" s="36">
        <v>109</v>
      </c>
      <c r="E25" s="36">
        <v>175</v>
      </c>
      <c r="F25" s="36"/>
      <c r="G25" s="53">
        <v>128</v>
      </c>
      <c r="H25" s="53">
        <v>47</v>
      </c>
      <c r="I25" s="37">
        <v>26.857142857142858</v>
      </c>
    </row>
    <row r="26" spans="1:10" s="4" customFormat="1" ht="12" customHeight="1" x14ac:dyDescent="0.25">
      <c r="A26" s="34"/>
      <c r="B26" s="35"/>
      <c r="C26" s="36"/>
      <c r="D26" s="36"/>
      <c r="E26" s="36"/>
      <c r="F26" s="36"/>
      <c r="G26" s="36"/>
      <c r="H26" s="36"/>
      <c r="I26" s="37"/>
    </row>
    <row r="27" spans="1:10" s="4" customFormat="1" ht="12" customHeight="1" x14ac:dyDescent="0.25">
      <c r="A27" s="33" t="s">
        <v>24</v>
      </c>
      <c r="B27" s="38"/>
      <c r="C27" s="38"/>
      <c r="D27" s="31"/>
      <c r="E27" s="31"/>
      <c r="F27" s="31"/>
      <c r="G27" s="31"/>
      <c r="H27" s="31"/>
      <c r="I27" s="31"/>
      <c r="J27" s="31"/>
    </row>
    <row r="28" spans="1:10" s="4" customFormat="1" ht="12" customHeight="1" x14ac:dyDescent="0.25">
      <c r="A28" s="63" t="s">
        <v>72</v>
      </c>
      <c r="B28" s="38"/>
      <c r="C28" s="38"/>
      <c r="D28" s="31"/>
      <c r="E28" s="31"/>
      <c r="F28" s="31"/>
      <c r="G28" s="31"/>
      <c r="H28" s="31"/>
      <c r="I28" s="31"/>
      <c r="J28" s="31"/>
    </row>
    <row r="29" spans="1:10" s="4" customFormat="1" ht="15.95" customHeight="1" x14ac:dyDescent="0.25">
      <c r="A29" s="70" t="s">
        <v>75</v>
      </c>
      <c r="B29" s="39"/>
      <c r="C29" s="30"/>
      <c r="D29" s="30"/>
      <c r="E29" s="30"/>
      <c r="F29" s="30"/>
      <c r="G29" s="30"/>
      <c r="H29" s="30"/>
      <c r="I29" s="30"/>
      <c r="J29" s="30"/>
    </row>
    <row r="30" spans="1:10" s="4" customFormat="1" ht="3.95" customHeight="1" x14ac:dyDescent="0.25">
      <c r="A30" s="40"/>
      <c r="B30" s="40"/>
      <c r="C30" s="40"/>
      <c r="D30" s="40"/>
      <c r="E30" s="40"/>
      <c r="F30" s="40"/>
      <c r="G30" s="40"/>
      <c r="H30" s="40"/>
      <c r="I30" s="40"/>
    </row>
  </sheetData>
  <phoneticPr fontId="1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5FAF9-8777-4742-A0C6-0C528276CC14}">
  <sheetPr>
    <pageSetUpPr fitToPage="1"/>
  </sheetPr>
  <dimension ref="A1:J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95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4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14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30">
        <v>44</v>
      </c>
      <c r="E15" s="79" t="s">
        <v>12</v>
      </c>
      <c r="F15" s="31">
        <v>44</v>
      </c>
      <c r="G15" s="31"/>
      <c r="H15" s="30">
        <v>18</v>
      </c>
      <c r="I15" s="30">
        <v>26</v>
      </c>
      <c r="J15" s="76">
        <v>59.090909090909093</v>
      </c>
    </row>
    <row r="16" spans="1:10" s="4" customFormat="1" ht="12" customHeight="1" x14ac:dyDescent="0.25">
      <c r="A16" s="62" t="s">
        <v>54</v>
      </c>
      <c r="B16" s="29"/>
      <c r="C16" s="29"/>
      <c r="D16" s="30">
        <v>26</v>
      </c>
      <c r="E16" s="30">
        <v>14</v>
      </c>
      <c r="F16" s="31">
        <v>40</v>
      </c>
      <c r="G16" s="31"/>
      <c r="H16" s="30">
        <v>12</v>
      </c>
      <c r="I16" s="30">
        <v>28</v>
      </c>
      <c r="J16" s="76">
        <v>70</v>
      </c>
    </row>
    <row r="17" spans="1:10" s="4" customFormat="1" ht="12" customHeight="1" x14ac:dyDescent="0.25">
      <c r="A17" s="62" t="s">
        <v>55</v>
      </c>
      <c r="B17" s="29"/>
      <c r="C17" s="29"/>
      <c r="D17" s="30">
        <v>23</v>
      </c>
      <c r="E17" s="30">
        <v>40</v>
      </c>
      <c r="F17" s="31">
        <v>63</v>
      </c>
      <c r="G17" s="31"/>
      <c r="H17" s="30">
        <v>39</v>
      </c>
      <c r="I17" s="30">
        <v>24</v>
      </c>
      <c r="J17" s="76">
        <v>38.095238095238095</v>
      </c>
    </row>
    <row r="18" spans="1:10" s="4" customFormat="1" ht="12" customHeight="1" x14ac:dyDescent="0.25">
      <c r="A18" s="33" t="s">
        <v>62</v>
      </c>
      <c r="B18" s="29"/>
      <c r="C18" s="29"/>
      <c r="D18" s="30">
        <v>9</v>
      </c>
      <c r="E18" s="30">
        <v>9</v>
      </c>
      <c r="F18" s="31">
        <v>18</v>
      </c>
      <c r="G18" s="31"/>
      <c r="H18" s="30">
        <v>5</v>
      </c>
      <c r="I18" s="30">
        <v>13</v>
      </c>
      <c r="J18" s="76">
        <v>72.222222222222214</v>
      </c>
    </row>
    <row r="19" spans="1:10" s="4" customFormat="1" ht="12" customHeight="1" x14ac:dyDescent="0.25">
      <c r="A19" s="63" t="s">
        <v>56</v>
      </c>
      <c r="B19" s="29"/>
      <c r="C19" s="29"/>
      <c r="D19" s="30">
        <v>6</v>
      </c>
      <c r="E19" s="30">
        <v>18</v>
      </c>
      <c r="F19" s="31">
        <v>24</v>
      </c>
      <c r="G19" s="31"/>
      <c r="H19" s="30">
        <v>10</v>
      </c>
      <c r="I19" s="30">
        <v>14</v>
      </c>
      <c r="J19" s="76">
        <v>58.333333333333336</v>
      </c>
    </row>
    <row r="20" spans="1:10" s="4" customFormat="1" ht="12" customHeight="1" x14ac:dyDescent="0.25">
      <c r="A20" s="62" t="s">
        <v>57</v>
      </c>
      <c r="B20" s="29"/>
      <c r="C20" s="29"/>
      <c r="D20" s="30">
        <v>6</v>
      </c>
      <c r="E20" s="30">
        <v>32</v>
      </c>
      <c r="F20" s="31">
        <v>38</v>
      </c>
      <c r="G20" s="31"/>
      <c r="H20" s="30">
        <v>24</v>
      </c>
      <c r="I20" s="30">
        <v>14</v>
      </c>
      <c r="J20" s="76">
        <v>36.84210526315789</v>
      </c>
    </row>
    <row r="21" spans="1:10" s="4" customFormat="1" ht="12" customHeight="1" x14ac:dyDescent="0.25">
      <c r="A21" s="28" t="s">
        <v>14</v>
      </c>
      <c r="B21" s="29"/>
      <c r="C21" s="29"/>
      <c r="D21" s="30">
        <v>38</v>
      </c>
      <c r="E21" s="30">
        <v>52</v>
      </c>
      <c r="F21" s="31">
        <v>90</v>
      </c>
      <c r="G21" s="31"/>
      <c r="H21" s="30">
        <v>48</v>
      </c>
      <c r="I21" s="30">
        <v>42</v>
      </c>
      <c r="J21" s="76">
        <v>46.666666666666664</v>
      </c>
    </row>
    <row r="22" spans="1:10" s="4" customFormat="1" ht="20.100000000000001" customHeight="1" x14ac:dyDescent="0.25">
      <c r="A22" s="34" t="s">
        <v>2</v>
      </c>
      <c r="B22" s="35"/>
      <c r="C22" s="35"/>
      <c r="D22" s="36">
        <v>152</v>
      </c>
      <c r="E22" s="36">
        <v>165</v>
      </c>
      <c r="F22" s="55">
        <v>317</v>
      </c>
      <c r="G22" s="36"/>
      <c r="H22" s="36">
        <v>156</v>
      </c>
      <c r="I22" s="36">
        <v>161</v>
      </c>
      <c r="J22" s="78">
        <v>50.788643533123022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6"/>
    </row>
    <row r="24" spans="1:10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0" s="4" customFormat="1" ht="12" customHeight="1" x14ac:dyDescent="0.25">
      <c r="A25" s="33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75" t="s">
        <v>96</v>
      </c>
    </row>
    <row r="27" spans="1:10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9AE9E-70F9-4214-9D1F-DFF65D7204D3}">
  <sheetPr>
    <pageSetUpPr fitToPage="1"/>
  </sheetPr>
  <dimension ref="A1:J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93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49">
        <v>44</v>
      </c>
      <c r="E15" s="79" t="s">
        <v>12</v>
      </c>
      <c r="F15" s="50">
        <v>44</v>
      </c>
      <c r="G15" s="50"/>
      <c r="H15" s="49">
        <v>18</v>
      </c>
      <c r="I15" s="49">
        <v>26</v>
      </c>
      <c r="J15" s="76">
        <v>59.1</v>
      </c>
    </row>
    <row r="16" spans="1:10" s="4" customFormat="1" ht="12" customHeight="1" x14ac:dyDescent="0.25">
      <c r="A16" s="62" t="s">
        <v>54</v>
      </c>
      <c r="B16" s="29"/>
      <c r="C16" s="29"/>
      <c r="D16" s="49">
        <v>26</v>
      </c>
      <c r="E16" s="49">
        <v>13</v>
      </c>
      <c r="F16" s="50">
        <v>39</v>
      </c>
      <c r="G16" s="50"/>
      <c r="H16" s="49">
        <v>12</v>
      </c>
      <c r="I16" s="49">
        <v>27</v>
      </c>
      <c r="J16" s="76">
        <v>69.2</v>
      </c>
    </row>
    <row r="17" spans="1:10" s="4" customFormat="1" ht="12" customHeight="1" x14ac:dyDescent="0.25">
      <c r="A17" s="62" t="s">
        <v>55</v>
      </c>
      <c r="B17" s="29"/>
      <c r="C17" s="29"/>
      <c r="D17" s="49">
        <v>23</v>
      </c>
      <c r="E17" s="49">
        <v>40</v>
      </c>
      <c r="F17" s="50">
        <v>63</v>
      </c>
      <c r="G17" s="50"/>
      <c r="H17" s="49">
        <v>38</v>
      </c>
      <c r="I17" s="30">
        <v>25</v>
      </c>
      <c r="J17" s="76">
        <v>39.700000000000003</v>
      </c>
    </row>
    <row r="18" spans="1:10" s="4" customFormat="1" ht="12" customHeight="1" x14ac:dyDescent="0.25">
      <c r="A18" s="33" t="s">
        <v>62</v>
      </c>
      <c r="B18" s="29"/>
      <c r="C18" s="29"/>
      <c r="D18" s="49">
        <v>9</v>
      </c>
      <c r="E18" s="49">
        <v>9</v>
      </c>
      <c r="F18" s="50">
        <v>18</v>
      </c>
      <c r="G18" s="50"/>
      <c r="H18" s="49">
        <v>6</v>
      </c>
      <c r="I18" s="49">
        <v>12</v>
      </c>
      <c r="J18" s="76">
        <v>66.7</v>
      </c>
    </row>
    <row r="19" spans="1:10" s="4" customFormat="1" ht="12" customHeight="1" x14ac:dyDescent="0.25">
      <c r="A19" s="63" t="s">
        <v>56</v>
      </c>
      <c r="B19" s="29"/>
      <c r="C19" s="29"/>
      <c r="D19" s="49">
        <v>6</v>
      </c>
      <c r="E19" s="49">
        <v>18</v>
      </c>
      <c r="F19" s="50">
        <v>24</v>
      </c>
      <c r="G19" s="50"/>
      <c r="H19" s="49">
        <v>10</v>
      </c>
      <c r="I19" s="49">
        <v>14</v>
      </c>
      <c r="J19" s="76">
        <v>58.3</v>
      </c>
    </row>
    <row r="20" spans="1:10" s="4" customFormat="1" ht="12" customHeight="1" x14ac:dyDescent="0.25">
      <c r="A20" s="62" t="s">
        <v>57</v>
      </c>
      <c r="B20" s="29"/>
      <c r="C20" s="29"/>
      <c r="D20" s="49">
        <v>6</v>
      </c>
      <c r="E20" s="49">
        <v>35</v>
      </c>
      <c r="F20" s="50">
        <v>41</v>
      </c>
      <c r="G20" s="50"/>
      <c r="H20" s="49">
        <v>26</v>
      </c>
      <c r="I20" s="49">
        <v>15</v>
      </c>
      <c r="J20" s="76">
        <v>36.6</v>
      </c>
    </row>
    <row r="21" spans="1:10" s="4" customFormat="1" ht="12" customHeight="1" x14ac:dyDescent="0.25">
      <c r="A21" s="28" t="s">
        <v>14</v>
      </c>
      <c r="B21" s="29"/>
      <c r="C21" s="29"/>
      <c r="D21" s="49">
        <v>39</v>
      </c>
      <c r="E21" s="49">
        <v>50</v>
      </c>
      <c r="F21" s="50">
        <v>89</v>
      </c>
      <c r="G21" s="50"/>
      <c r="H21" s="49">
        <v>47</v>
      </c>
      <c r="I21" s="49">
        <v>42</v>
      </c>
      <c r="J21" s="76">
        <v>47.2</v>
      </c>
    </row>
    <row r="22" spans="1:10" s="4" customFormat="1" ht="20.100000000000001" customHeight="1" x14ac:dyDescent="0.25">
      <c r="A22" s="34" t="s">
        <v>2</v>
      </c>
      <c r="B22" s="35"/>
      <c r="C22" s="35"/>
      <c r="D22" s="36">
        <v>153</v>
      </c>
      <c r="E22" s="36">
        <v>165</v>
      </c>
      <c r="F22" s="55">
        <v>318</v>
      </c>
      <c r="G22" s="36"/>
      <c r="H22" s="36">
        <v>157</v>
      </c>
      <c r="I22" s="36">
        <v>161</v>
      </c>
      <c r="J22" s="78">
        <v>50.6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6"/>
    </row>
    <row r="24" spans="1:10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0" s="4" customFormat="1" ht="12" customHeight="1" x14ac:dyDescent="0.25">
      <c r="A25" s="65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75" t="s">
        <v>94</v>
      </c>
    </row>
    <row r="27" spans="1:10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569D-BB2A-4343-9AFC-D1022F43BFC2}">
  <sheetPr>
    <pageSetUpPr fitToPage="1"/>
  </sheetPr>
  <dimension ref="A1:N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91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49">
        <v>43</v>
      </c>
      <c r="E15" s="79" t="s">
        <v>12</v>
      </c>
      <c r="F15" s="50">
        <v>43</v>
      </c>
      <c r="G15" s="50"/>
      <c r="H15" s="49">
        <v>18</v>
      </c>
      <c r="I15" s="49">
        <v>25</v>
      </c>
      <c r="J15" s="76">
        <v>58.139534883720934</v>
      </c>
    </row>
    <row r="16" spans="1:10" s="4" customFormat="1" ht="12" customHeight="1" x14ac:dyDescent="0.25">
      <c r="A16" s="62" t="s">
        <v>54</v>
      </c>
      <c r="B16" s="29"/>
      <c r="C16" s="29"/>
      <c r="D16" s="49">
        <v>26</v>
      </c>
      <c r="E16" s="49">
        <v>17</v>
      </c>
      <c r="F16" s="50">
        <v>43</v>
      </c>
      <c r="G16" s="50"/>
      <c r="H16" s="49">
        <v>13</v>
      </c>
      <c r="I16" s="49">
        <v>30</v>
      </c>
      <c r="J16" s="76">
        <v>69.767441860465112</v>
      </c>
    </row>
    <row r="17" spans="1:14" s="4" customFormat="1" ht="12" customHeight="1" x14ac:dyDescent="0.25">
      <c r="A17" s="62" t="s">
        <v>55</v>
      </c>
      <c r="B17" s="29"/>
      <c r="C17" s="29"/>
      <c r="D17" s="49">
        <v>23</v>
      </c>
      <c r="E17" s="49">
        <v>37</v>
      </c>
      <c r="F17" s="50">
        <v>60</v>
      </c>
      <c r="G17" s="50"/>
      <c r="H17" s="49">
        <v>36</v>
      </c>
      <c r="I17" s="30">
        <v>24</v>
      </c>
      <c r="J17" s="76">
        <v>40</v>
      </c>
    </row>
    <row r="18" spans="1:14" s="4" customFormat="1" ht="12" customHeight="1" x14ac:dyDescent="0.25">
      <c r="A18" s="33" t="s">
        <v>62</v>
      </c>
      <c r="B18" s="29"/>
      <c r="C18" s="29"/>
      <c r="D18" s="49">
        <v>9</v>
      </c>
      <c r="E18" s="49">
        <v>8</v>
      </c>
      <c r="F18" s="50">
        <v>17</v>
      </c>
      <c r="G18" s="50"/>
      <c r="H18" s="49">
        <v>7</v>
      </c>
      <c r="I18" s="49">
        <v>10</v>
      </c>
      <c r="J18" s="76">
        <v>58.82352941176471</v>
      </c>
    </row>
    <row r="19" spans="1:14" s="4" customFormat="1" ht="12" customHeight="1" x14ac:dyDescent="0.25">
      <c r="A19" s="63" t="s">
        <v>56</v>
      </c>
      <c r="B19" s="29"/>
      <c r="C19" s="29"/>
      <c r="D19" s="49">
        <v>7</v>
      </c>
      <c r="E19" s="49">
        <v>18</v>
      </c>
      <c r="F19" s="50">
        <v>25</v>
      </c>
      <c r="G19" s="50"/>
      <c r="H19" s="49">
        <v>10</v>
      </c>
      <c r="I19" s="49">
        <v>15</v>
      </c>
      <c r="J19" s="76">
        <v>60</v>
      </c>
    </row>
    <row r="20" spans="1:14" s="4" customFormat="1" ht="12" customHeight="1" x14ac:dyDescent="0.25">
      <c r="A20" s="62" t="s">
        <v>57</v>
      </c>
      <c r="B20" s="29"/>
      <c r="C20" s="29"/>
      <c r="D20" s="49">
        <v>6</v>
      </c>
      <c r="E20" s="49">
        <v>33</v>
      </c>
      <c r="F20" s="50">
        <v>39</v>
      </c>
      <c r="G20" s="50"/>
      <c r="H20" s="49">
        <v>28</v>
      </c>
      <c r="I20" s="49">
        <v>11</v>
      </c>
      <c r="J20" s="76">
        <v>28.205128205128204</v>
      </c>
    </row>
    <row r="21" spans="1:14" s="4" customFormat="1" ht="12" customHeight="1" x14ac:dyDescent="0.25">
      <c r="A21" s="28" t="s">
        <v>14</v>
      </c>
      <c r="B21" s="29"/>
      <c r="C21" s="29"/>
      <c r="D21" s="49">
        <v>36</v>
      </c>
      <c r="E21" s="49">
        <v>50</v>
      </c>
      <c r="F21" s="50">
        <v>86</v>
      </c>
      <c r="G21" s="50"/>
      <c r="H21" s="49">
        <v>46</v>
      </c>
      <c r="I21" s="49">
        <v>40</v>
      </c>
      <c r="J21" s="76">
        <v>46.511627906976742</v>
      </c>
    </row>
    <row r="22" spans="1:14" s="4" customFormat="1" ht="20.100000000000001" customHeight="1" x14ac:dyDescent="0.25">
      <c r="A22" s="34" t="s">
        <v>2</v>
      </c>
      <c r="B22" s="35"/>
      <c r="C22" s="35"/>
      <c r="D22" s="53">
        <v>150</v>
      </c>
      <c r="E22" s="53">
        <v>163</v>
      </c>
      <c r="F22" s="55">
        <v>313</v>
      </c>
      <c r="G22" s="36"/>
      <c r="H22" s="36">
        <v>158</v>
      </c>
      <c r="I22" s="36">
        <v>155</v>
      </c>
      <c r="J22" s="78">
        <v>49.52076677316294</v>
      </c>
      <c r="K22" s="80"/>
      <c r="L22" s="80"/>
      <c r="M22" s="80"/>
      <c r="N22" s="80"/>
    </row>
    <row r="23" spans="1:14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6"/>
    </row>
    <row r="24" spans="1:14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4" s="4" customFormat="1" ht="12" customHeight="1" x14ac:dyDescent="0.25">
      <c r="A25" s="65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4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75" t="s">
        <v>92</v>
      </c>
    </row>
    <row r="27" spans="1:14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4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EE8FA-4C96-499B-8602-F27DAB48EAF3}">
  <sheetPr>
    <pageSetUpPr fitToPage="1"/>
  </sheetPr>
  <dimension ref="A1:J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89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49">
        <v>44</v>
      </c>
      <c r="E15" s="72" t="s">
        <v>12</v>
      </c>
      <c r="F15" s="50">
        <v>44</v>
      </c>
      <c r="G15" s="50"/>
      <c r="H15" s="49">
        <v>23</v>
      </c>
      <c r="I15" s="49">
        <v>21</v>
      </c>
      <c r="J15" s="76">
        <v>47.727272727272727</v>
      </c>
    </row>
    <row r="16" spans="1:10" s="4" customFormat="1" ht="12" customHeight="1" x14ac:dyDescent="0.25">
      <c r="A16" s="62" t="s">
        <v>54</v>
      </c>
      <c r="B16" s="29"/>
      <c r="C16" s="29"/>
      <c r="D16" s="49">
        <v>26</v>
      </c>
      <c r="E16" s="49">
        <v>17</v>
      </c>
      <c r="F16" s="50">
        <v>43</v>
      </c>
      <c r="G16" s="50"/>
      <c r="H16" s="49">
        <v>12</v>
      </c>
      <c r="I16" s="49">
        <v>31</v>
      </c>
      <c r="J16" s="76">
        <v>72.093023255813947</v>
      </c>
    </row>
    <row r="17" spans="1:10" s="4" customFormat="1" ht="12" customHeight="1" x14ac:dyDescent="0.25">
      <c r="A17" s="62" t="s">
        <v>55</v>
      </c>
      <c r="B17" s="29"/>
      <c r="C17" s="29"/>
      <c r="D17" s="49">
        <v>23</v>
      </c>
      <c r="E17" s="49">
        <v>38</v>
      </c>
      <c r="F17" s="50">
        <v>61</v>
      </c>
      <c r="G17" s="50"/>
      <c r="H17" s="49">
        <v>32</v>
      </c>
      <c r="I17" s="49">
        <v>29</v>
      </c>
      <c r="J17" s="76">
        <v>47.540983606557376</v>
      </c>
    </row>
    <row r="18" spans="1:10" s="4" customFormat="1" ht="12" customHeight="1" x14ac:dyDescent="0.25">
      <c r="A18" s="33" t="s">
        <v>62</v>
      </c>
      <c r="B18" s="29"/>
      <c r="C18" s="29"/>
      <c r="D18" s="49">
        <v>9</v>
      </c>
      <c r="E18" s="49">
        <v>8</v>
      </c>
      <c r="F18" s="50">
        <v>17</v>
      </c>
      <c r="G18" s="50"/>
      <c r="H18" s="49">
        <v>7</v>
      </c>
      <c r="I18" s="49">
        <v>10</v>
      </c>
      <c r="J18" s="76">
        <v>58.823529411764703</v>
      </c>
    </row>
    <row r="19" spans="1:10" s="4" customFormat="1" ht="12" customHeight="1" x14ac:dyDescent="0.25">
      <c r="A19" s="63" t="s">
        <v>56</v>
      </c>
      <c r="B19" s="29"/>
      <c r="C19" s="29"/>
      <c r="D19" s="49">
        <v>7</v>
      </c>
      <c r="E19" s="49">
        <v>18</v>
      </c>
      <c r="F19" s="50">
        <v>25</v>
      </c>
      <c r="G19" s="50"/>
      <c r="H19" s="49">
        <v>9</v>
      </c>
      <c r="I19" s="49">
        <v>16</v>
      </c>
      <c r="J19" s="76">
        <v>64</v>
      </c>
    </row>
    <row r="20" spans="1:10" s="4" customFormat="1" ht="12" customHeight="1" x14ac:dyDescent="0.25">
      <c r="A20" s="62" t="s">
        <v>57</v>
      </c>
      <c r="B20" s="29"/>
      <c r="C20" s="29"/>
      <c r="D20" s="49">
        <v>6</v>
      </c>
      <c r="E20" s="49">
        <v>32</v>
      </c>
      <c r="F20" s="50">
        <v>38</v>
      </c>
      <c r="G20" s="50"/>
      <c r="H20" s="49">
        <v>28</v>
      </c>
      <c r="I20" s="49">
        <v>10</v>
      </c>
      <c r="J20" s="76">
        <v>26.315789473684209</v>
      </c>
    </row>
    <row r="21" spans="1:10" s="4" customFormat="1" ht="12" customHeight="1" x14ac:dyDescent="0.25">
      <c r="A21" s="28" t="s">
        <v>14</v>
      </c>
      <c r="B21" s="29"/>
      <c r="C21" s="29"/>
      <c r="D21" s="49">
        <v>36</v>
      </c>
      <c r="E21" s="49">
        <v>53</v>
      </c>
      <c r="F21" s="50">
        <v>89</v>
      </c>
      <c r="G21" s="50"/>
      <c r="H21" s="49">
        <v>49</v>
      </c>
      <c r="I21" s="49">
        <v>40</v>
      </c>
      <c r="J21" s="76">
        <v>44.943820224719104</v>
      </c>
    </row>
    <row r="22" spans="1:10" s="4" customFormat="1" ht="20.100000000000001" customHeight="1" x14ac:dyDescent="0.25">
      <c r="A22" s="34" t="s">
        <v>2</v>
      </c>
      <c r="B22" s="35"/>
      <c r="C22" s="35"/>
      <c r="D22" s="53">
        <v>151</v>
      </c>
      <c r="E22" s="53">
        <v>166</v>
      </c>
      <c r="F22" s="53">
        <v>317</v>
      </c>
      <c r="G22" s="53"/>
      <c r="H22" s="53">
        <v>160</v>
      </c>
      <c r="I22" s="53">
        <v>157</v>
      </c>
      <c r="J22" s="78">
        <v>49.526813880126184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6"/>
    </row>
    <row r="24" spans="1:10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0" s="4" customFormat="1" ht="12" customHeight="1" x14ac:dyDescent="0.25">
      <c r="A25" s="65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75" t="s">
        <v>90</v>
      </c>
    </row>
    <row r="27" spans="1:10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34D2-8F25-4FEF-9315-FC9BBC40B1FB}">
  <sheetPr>
    <pageSetUpPr fitToPage="1"/>
  </sheetPr>
  <dimension ref="A1:J28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0" ht="34.5" customHeight="1" x14ac:dyDescent="0.25">
      <c r="A1" s="42" t="s">
        <v>26</v>
      </c>
    </row>
    <row r="2" spans="1:10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0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0" s="7" customFormat="1" ht="15" customHeight="1" x14ac:dyDescent="0.2">
      <c r="A4" s="1" t="s">
        <v>88</v>
      </c>
      <c r="D4" s="5"/>
      <c r="E4" s="5"/>
      <c r="F4" s="5"/>
      <c r="G4" s="5"/>
      <c r="H4" s="5"/>
      <c r="I4" s="5"/>
      <c r="J4" s="47" t="s">
        <v>81</v>
      </c>
    </row>
    <row r="5" spans="1:10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0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0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0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0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0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0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0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0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0" s="4" customFormat="1" ht="20.100000000000001" customHeight="1" x14ac:dyDescent="0.25">
      <c r="A15" s="28" t="s">
        <v>11</v>
      </c>
      <c r="B15" s="29"/>
      <c r="C15" s="29"/>
      <c r="D15" s="49">
        <v>44</v>
      </c>
      <c r="E15" s="72" t="s">
        <v>12</v>
      </c>
      <c r="F15" s="50">
        <v>44</v>
      </c>
      <c r="G15" s="50"/>
      <c r="H15" s="49">
        <v>24</v>
      </c>
      <c r="I15" s="49">
        <v>20</v>
      </c>
      <c r="J15" s="76">
        <v>45.454545454545453</v>
      </c>
    </row>
    <row r="16" spans="1:10" s="4" customFormat="1" ht="12" customHeight="1" x14ac:dyDescent="0.25">
      <c r="A16" s="62" t="s">
        <v>54</v>
      </c>
      <c r="B16" s="29"/>
      <c r="C16" s="29"/>
      <c r="D16" s="49">
        <v>26</v>
      </c>
      <c r="E16" s="49">
        <v>21</v>
      </c>
      <c r="F16" s="50">
        <v>47</v>
      </c>
      <c r="G16" s="50"/>
      <c r="H16" s="49">
        <v>17</v>
      </c>
      <c r="I16" s="49">
        <v>30</v>
      </c>
      <c r="J16" s="76">
        <v>63.829787234042556</v>
      </c>
    </row>
    <row r="17" spans="1:10" s="4" customFormat="1" ht="12" customHeight="1" x14ac:dyDescent="0.25">
      <c r="A17" s="62" t="s">
        <v>55</v>
      </c>
      <c r="B17" s="29"/>
      <c r="C17" s="29"/>
      <c r="D17" s="49">
        <v>23</v>
      </c>
      <c r="E17" s="49">
        <v>34</v>
      </c>
      <c r="F17" s="50">
        <v>57</v>
      </c>
      <c r="G17" s="50"/>
      <c r="H17" s="49">
        <v>28</v>
      </c>
      <c r="I17" s="49">
        <v>29</v>
      </c>
      <c r="J17" s="76">
        <v>50.877192982456137</v>
      </c>
    </row>
    <row r="18" spans="1:10" s="4" customFormat="1" ht="12" customHeight="1" x14ac:dyDescent="0.25">
      <c r="A18" s="33" t="s">
        <v>62</v>
      </c>
      <c r="B18" s="29"/>
      <c r="C18" s="29"/>
      <c r="D18" s="49">
        <v>9</v>
      </c>
      <c r="E18" s="49">
        <v>8</v>
      </c>
      <c r="F18" s="50">
        <v>17</v>
      </c>
      <c r="G18" s="50"/>
      <c r="H18" s="49">
        <v>7</v>
      </c>
      <c r="I18" s="49">
        <v>10</v>
      </c>
      <c r="J18" s="76">
        <v>58.823529411764703</v>
      </c>
    </row>
    <row r="19" spans="1:10" s="4" customFormat="1" ht="12" customHeight="1" x14ac:dyDescent="0.25">
      <c r="A19" s="63" t="s">
        <v>56</v>
      </c>
      <c r="B19" s="29"/>
      <c r="C19" s="29"/>
      <c r="D19" s="49">
        <v>7</v>
      </c>
      <c r="E19" s="49">
        <v>16</v>
      </c>
      <c r="F19" s="50">
        <v>23</v>
      </c>
      <c r="G19" s="50"/>
      <c r="H19" s="49">
        <v>9</v>
      </c>
      <c r="I19" s="49">
        <v>14</v>
      </c>
      <c r="J19" s="76">
        <v>60.869565217391305</v>
      </c>
    </row>
    <row r="20" spans="1:10" s="4" customFormat="1" ht="12" customHeight="1" x14ac:dyDescent="0.25">
      <c r="A20" s="62" t="s">
        <v>57</v>
      </c>
      <c r="B20" s="29"/>
      <c r="C20" s="29"/>
      <c r="D20" s="49">
        <v>6</v>
      </c>
      <c r="E20" s="49">
        <v>34</v>
      </c>
      <c r="F20" s="50">
        <v>40</v>
      </c>
      <c r="G20" s="50"/>
      <c r="H20" s="49">
        <v>31</v>
      </c>
      <c r="I20" s="49">
        <v>9</v>
      </c>
      <c r="J20" s="76">
        <v>22.5</v>
      </c>
    </row>
    <row r="21" spans="1:10" s="4" customFormat="1" ht="12" customHeight="1" x14ac:dyDescent="0.25">
      <c r="A21" s="28" t="s">
        <v>14</v>
      </c>
      <c r="B21" s="29"/>
      <c r="C21" s="29"/>
      <c r="D21" s="49">
        <v>36</v>
      </c>
      <c r="E21" s="49">
        <v>58</v>
      </c>
      <c r="F21" s="50">
        <v>94</v>
      </c>
      <c r="G21" s="50"/>
      <c r="H21" s="49">
        <v>50</v>
      </c>
      <c r="I21" s="49">
        <v>44</v>
      </c>
      <c r="J21" s="76">
        <v>46.808510638297875</v>
      </c>
    </row>
    <row r="22" spans="1:10" s="4" customFormat="1" ht="20.100000000000001" customHeight="1" x14ac:dyDescent="0.25">
      <c r="A22" s="34" t="s">
        <v>2</v>
      </c>
      <c r="B22" s="35"/>
      <c r="C22" s="35"/>
      <c r="D22" s="53">
        <v>151</v>
      </c>
      <c r="E22" s="53">
        <v>171</v>
      </c>
      <c r="F22" s="53">
        <v>322</v>
      </c>
      <c r="G22" s="53"/>
      <c r="H22" s="53">
        <v>166</v>
      </c>
      <c r="I22" s="53">
        <v>156</v>
      </c>
      <c r="J22" s="77">
        <v>48.447204968944099</v>
      </c>
    </row>
    <row r="23" spans="1:10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0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0" s="4" customFormat="1" ht="12" customHeight="1" x14ac:dyDescent="0.25">
      <c r="A25" s="65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0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87</v>
      </c>
    </row>
    <row r="27" spans="1:10" s="4" customFormat="1" ht="3.6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ht="3.6" customHeight="1" x14ac:dyDescent="0.25"/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1478CC-6387-4B20-B0FD-9F19AC7306DF}">
  <sheetPr>
    <pageSetUpPr fitToPage="1"/>
  </sheetPr>
  <dimension ref="A1:M27"/>
  <sheetViews>
    <sheetView zoomScaleNormal="100" workbookViewId="0">
      <selection activeCell="K1" sqref="K1"/>
    </sheetView>
  </sheetViews>
  <sheetFormatPr baseColWidth="10" defaultColWidth="16" defaultRowHeight="9.9499999999999993" customHeight="1" x14ac:dyDescent="0.25"/>
  <cols>
    <col min="1" max="1" width="9" style="3" customWidth="1"/>
    <col min="2" max="2" width="39.59765625" style="3" customWidth="1"/>
    <col min="3" max="3" width="13" style="3" customWidth="1"/>
    <col min="4" max="4" width="12" style="3" customWidth="1"/>
    <col min="5" max="6" width="13" style="3" customWidth="1"/>
    <col min="7" max="7" width="3" style="3" customWidth="1"/>
    <col min="8" max="9" width="11" style="3" customWidth="1"/>
    <col min="10" max="10" width="12" style="3" customWidth="1"/>
    <col min="11" max="16384" width="16" style="3"/>
  </cols>
  <sheetData>
    <row r="1" spans="1:13" ht="34.5" customHeight="1" x14ac:dyDescent="0.25">
      <c r="A1" s="42" t="s">
        <v>26</v>
      </c>
    </row>
    <row r="2" spans="1:13" s="41" customFormat="1" ht="5.0999999999999996" customHeight="1" thickBot="1" x14ac:dyDescent="0.3">
      <c r="A2" s="43"/>
      <c r="B2" s="44"/>
      <c r="C2" s="44"/>
      <c r="D2" s="44"/>
      <c r="E2" s="44"/>
      <c r="F2" s="44"/>
      <c r="G2" s="44"/>
      <c r="H2" s="45"/>
      <c r="I2" s="45"/>
      <c r="J2" s="46"/>
    </row>
    <row r="3" spans="1:13" s="4" customFormat="1" ht="39.950000000000003" customHeight="1" x14ac:dyDescent="0.25">
      <c r="A3" s="1" t="s">
        <v>85</v>
      </c>
      <c r="D3" s="2"/>
      <c r="E3" s="2"/>
      <c r="F3" s="2"/>
      <c r="G3" s="2"/>
      <c r="H3" s="2"/>
      <c r="I3" s="2"/>
      <c r="J3" s="2"/>
    </row>
    <row r="4" spans="1:13" s="7" customFormat="1" ht="15" customHeight="1" x14ac:dyDescent="0.2">
      <c r="A4" s="1" t="s">
        <v>79</v>
      </c>
      <c r="D4" s="5"/>
      <c r="E4" s="5"/>
      <c r="F4" s="5"/>
      <c r="G4" s="5"/>
      <c r="H4" s="5"/>
      <c r="I4" s="5"/>
      <c r="J4" s="47" t="s">
        <v>81</v>
      </c>
    </row>
    <row r="5" spans="1:13" s="11" customFormat="1" ht="15.95" customHeight="1" x14ac:dyDescent="0.25">
      <c r="A5" s="8" t="s">
        <v>0</v>
      </c>
      <c r="B5" s="8"/>
      <c r="C5" s="8"/>
      <c r="D5" s="9"/>
      <c r="E5" s="9"/>
      <c r="F5" s="9"/>
      <c r="G5" s="9"/>
      <c r="H5" s="9"/>
      <c r="I5" s="9"/>
      <c r="J5" s="12" t="s">
        <v>1</v>
      </c>
    </row>
    <row r="6" spans="1:13" s="4" customFormat="1" ht="3.9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s="4" customFormat="1" ht="3.9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</row>
    <row r="8" spans="1:13" s="4" customFormat="1" ht="12" customHeight="1" x14ac:dyDescent="0.25">
      <c r="A8" s="9"/>
      <c r="B8" s="9"/>
      <c r="C8" s="9"/>
      <c r="D8" s="9"/>
      <c r="E8" s="9"/>
      <c r="F8" s="25" t="s">
        <v>41</v>
      </c>
      <c r="G8" s="9"/>
      <c r="H8" s="9"/>
      <c r="J8" s="14" t="s">
        <v>3</v>
      </c>
    </row>
    <row r="9" spans="1:13" s="4" customFormat="1" ht="3.95" customHeight="1" x14ac:dyDescent="0.25">
      <c r="A9" s="9"/>
      <c r="B9" s="9"/>
      <c r="C9" s="9"/>
      <c r="D9" s="13"/>
      <c r="E9" s="13"/>
      <c r="F9" s="13"/>
      <c r="G9" s="9"/>
      <c r="H9" s="13"/>
      <c r="I9" s="13"/>
      <c r="J9" s="13"/>
    </row>
    <row r="10" spans="1:13" s="4" customFormat="1" ht="3.95" customHeight="1" x14ac:dyDescent="0.25">
      <c r="A10" s="9"/>
      <c r="B10" s="9"/>
      <c r="C10" s="9"/>
      <c r="D10" s="15"/>
      <c r="E10" s="15"/>
      <c r="F10" s="15"/>
      <c r="G10" s="9"/>
      <c r="H10" s="9"/>
      <c r="I10" s="9"/>
      <c r="J10" s="9"/>
    </row>
    <row r="11" spans="1:13" s="19" customFormat="1" ht="12" customHeight="1" x14ac:dyDescent="0.25">
      <c r="A11" s="9"/>
      <c r="B11" s="9"/>
      <c r="C11" s="9"/>
      <c r="D11" s="69" t="s">
        <v>69</v>
      </c>
      <c r="E11" s="14" t="s">
        <v>4</v>
      </c>
      <c r="F11" s="17"/>
      <c r="G11" s="17"/>
      <c r="H11" s="14"/>
      <c r="I11" s="14"/>
      <c r="J11" s="14" t="s">
        <v>6</v>
      </c>
    </row>
    <row r="12" spans="1:13" s="25" customFormat="1" ht="12" customHeight="1" x14ac:dyDescent="0.25">
      <c r="A12" s="20"/>
      <c r="B12" s="21"/>
      <c r="C12" s="21"/>
      <c r="D12" s="69" t="s">
        <v>68</v>
      </c>
      <c r="E12" s="67" t="s">
        <v>71</v>
      </c>
      <c r="F12" s="22" t="s">
        <v>2</v>
      </c>
      <c r="G12" s="22"/>
      <c r="H12" s="24" t="s">
        <v>8</v>
      </c>
      <c r="I12" s="24" t="s">
        <v>9</v>
      </c>
      <c r="J12" s="14" t="s">
        <v>10</v>
      </c>
    </row>
    <row r="13" spans="1:13" s="25" customFormat="1" ht="3.95" customHeight="1" x14ac:dyDescent="0.25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 spans="1:13" s="4" customFormat="1" ht="3.95" customHeight="1" x14ac:dyDescent="0.25">
      <c r="A14" s="14"/>
      <c r="B14" s="27"/>
      <c r="C14" s="27"/>
      <c r="D14" s="27"/>
      <c r="E14" s="27"/>
      <c r="F14" s="27"/>
      <c r="G14" s="27"/>
      <c r="H14" s="27"/>
      <c r="I14" s="27"/>
      <c r="J14" s="27"/>
    </row>
    <row r="15" spans="1:13" s="4" customFormat="1" ht="20.100000000000001" customHeight="1" x14ac:dyDescent="0.25">
      <c r="A15" s="28" t="s">
        <v>11</v>
      </c>
      <c r="B15" s="29"/>
      <c r="C15" s="29"/>
      <c r="D15" s="30">
        <v>44</v>
      </c>
      <c r="E15" s="72" t="s">
        <v>12</v>
      </c>
      <c r="F15" s="31">
        <v>44</v>
      </c>
      <c r="G15" s="31"/>
      <c r="H15" s="30">
        <v>24</v>
      </c>
      <c r="I15" s="30">
        <v>20</v>
      </c>
      <c r="J15" s="76">
        <v>45.454545454545453</v>
      </c>
      <c r="L15" s="30"/>
      <c r="M15" s="30"/>
    </row>
    <row r="16" spans="1:13" s="4" customFormat="1" ht="12" customHeight="1" x14ac:dyDescent="0.25">
      <c r="A16" s="62" t="s">
        <v>54</v>
      </c>
      <c r="B16" s="29"/>
      <c r="C16" s="29"/>
      <c r="D16" s="30">
        <v>28</v>
      </c>
      <c r="E16" s="30">
        <v>21</v>
      </c>
      <c r="F16" s="31">
        <v>49</v>
      </c>
      <c r="G16" s="31"/>
      <c r="H16" s="30">
        <v>19</v>
      </c>
      <c r="I16" s="30">
        <v>30</v>
      </c>
      <c r="J16" s="76">
        <v>61.224489795918366</v>
      </c>
      <c r="L16" s="30"/>
      <c r="M16" s="30"/>
    </row>
    <row r="17" spans="1:13" s="4" customFormat="1" ht="12" customHeight="1" x14ac:dyDescent="0.25">
      <c r="A17" s="62" t="s">
        <v>55</v>
      </c>
      <c r="B17" s="29"/>
      <c r="C17" s="29"/>
      <c r="D17" s="30">
        <v>20</v>
      </c>
      <c r="E17" s="30">
        <v>36</v>
      </c>
      <c r="F17" s="31">
        <v>56</v>
      </c>
      <c r="G17" s="31"/>
      <c r="H17" s="30">
        <v>29</v>
      </c>
      <c r="I17" s="30">
        <v>27</v>
      </c>
      <c r="J17" s="76">
        <v>48.214285714285715</v>
      </c>
      <c r="L17" s="30"/>
      <c r="M17" s="30"/>
    </row>
    <row r="18" spans="1:13" s="4" customFormat="1" ht="12" customHeight="1" x14ac:dyDescent="0.25">
      <c r="A18" s="33" t="s">
        <v>62</v>
      </c>
      <c r="B18" s="29"/>
      <c r="C18" s="29"/>
      <c r="D18" s="49">
        <v>9</v>
      </c>
      <c r="E18" s="30">
        <v>8</v>
      </c>
      <c r="F18" s="31">
        <v>17</v>
      </c>
      <c r="G18" s="31"/>
      <c r="H18" s="30">
        <v>7</v>
      </c>
      <c r="I18" s="30">
        <v>10</v>
      </c>
      <c r="J18" s="76">
        <v>58.823529411764703</v>
      </c>
      <c r="L18" s="30"/>
      <c r="M18" s="30"/>
    </row>
    <row r="19" spans="1:13" s="4" customFormat="1" ht="12" customHeight="1" x14ac:dyDescent="0.25">
      <c r="A19" s="63" t="s">
        <v>56</v>
      </c>
      <c r="B19" s="29"/>
      <c r="C19" s="29"/>
      <c r="D19" s="30">
        <v>7</v>
      </c>
      <c r="E19" s="30">
        <v>17</v>
      </c>
      <c r="F19" s="31">
        <v>24</v>
      </c>
      <c r="G19" s="31"/>
      <c r="H19" s="30">
        <v>11</v>
      </c>
      <c r="I19" s="30">
        <v>13</v>
      </c>
      <c r="J19" s="76">
        <v>54.166666666666664</v>
      </c>
      <c r="L19" s="30"/>
      <c r="M19" s="30"/>
    </row>
    <row r="20" spans="1:13" s="4" customFormat="1" ht="12" customHeight="1" x14ac:dyDescent="0.25">
      <c r="A20" s="62" t="s">
        <v>57</v>
      </c>
      <c r="B20" s="29"/>
      <c r="C20" s="29"/>
      <c r="D20" s="30">
        <v>6</v>
      </c>
      <c r="E20" s="49">
        <v>34</v>
      </c>
      <c r="F20" s="31">
        <v>40</v>
      </c>
      <c r="G20" s="50"/>
      <c r="H20" s="49">
        <v>31</v>
      </c>
      <c r="I20" s="49">
        <v>9</v>
      </c>
      <c r="J20" s="76">
        <v>22.5</v>
      </c>
      <c r="L20" s="49"/>
      <c r="M20" s="49"/>
    </row>
    <row r="21" spans="1:13" s="4" customFormat="1" ht="12" customHeight="1" x14ac:dyDescent="0.25">
      <c r="A21" s="28" t="s">
        <v>14</v>
      </c>
      <c r="B21" s="29"/>
      <c r="C21" s="29"/>
      <c r="D21" s="49">
        <v>37</v>
      </c>
      <c r="E21" s="30">
        <v>58</v>
      </c>
      <c r="F21" s="31">
        <v>95</v>
      </c>
      <c r="G21" s="31"/>
      <c r="H21" s="30">
        <v>53</v>
      </c>
      <c r="I21" s="30">
        <v>42</v>
      </c>
      <c r="J21" s="76">
        <v>44.210526315789473</v>
      </c>
      <c r="L21" s="30"/>
      <c r="M21" s="30"/>
    </row>
    <row r="22" spans="1:13" s="4" customFormat="1" ht="20.100000000000001" customHeight="1" x14ac:dyDescent="0.25">
      <c r="A22" s="34" t="s">
        <v>2</v>
      </c>
      <c r="B22" s="35"/>
      <c r="C22" s="35"/>
      <c r="D22" s="53">
        <v>151</v>
      </c>
      <c r="E22" s="53">
        <v>174</v>
      </c>
      <c r="F22" s="55">
        <v>325</v>
      </c>
      <c r="G22" s="53"/>
      <c r="H22" s="53">
        <v>174</v>
      </c>
      <c r="I22" s="53">
        <v>151</v>
      </c>
      <c r="J22" s="76">
        <v>46.46153846153846</v>
      </c>
      <c r="L22" s="53"/>
      <c r="M22" s="53"/>
    </row>
    <row r="23" spans="1:13" s="4" customFormat="1" ht="12" customHeight="1" x14ac:dyDescent="0.25">
      <c r="A23" s="34"/>
      <c r="B23" s="35"/>
      <c r="C23" s="35"/>
      <c r="D23" s="36"/>
      <c r="E23" s="36"/>
      <c r="F23" s="36"/>
      <c r="G23" s="36"/>
      <c r="H23" s="36"/>
      <c r="I23" s="36"/>
      <c r="J23" s="37"/>
    </row>
    <row r="24" spans="1:13" s="4" customFormat="1" ht="12" customHeight="1" x14ac:dyDescent="0.25">
      <c r="A24" s="63" t="s">
        <v>70</v>
      </c>
      <c r="B24" s="38"/>
      <c r="C24" s="38"/>
      <c r="D24" s="31"/>
      <c r="E24" s="31"/>
      <c r="F24" s="31"/>
      <c r="G24" s="31"/>
      <c r="H24" s="31"/>
      <c r="I24" s="31"/>
      <c r="J24" s="31"/>
    </row>
    <row r="25" spans="1:13" s="4" customFormat="1" ht="12" customHeight="1" x14ac:dyDescent="0.25">
      <c r="A25" s="65" t="s">
        <v>80</v>
      </c>
      <c r="B25" s="38"/>
      <c r="C25" s="38"/>
      <c r="D25" s="31"/>
      <c r="F25" s="74"/>
      <c r="G25" s="73"/>
      <c r="H25" s="74"/>
      <c r="I25" s="31"/>
      <c r="J25" s="31"/>
    </row>
    <row r="26" spans="1:13" s="4" customFormat="1" ht="15.95" customHeight="1" x14ac:dyDescent="0.25">
      <c r="A26" s="70" t="s">
        <v>74</v>
      </c>
      <c r="B26" s="39"/>
      <c r="C26" s="39"/>
      <c r="D26" s="30"/>
      <c r="E26" s="30"/>
      <c r="F26" s="30"/>
      <c r="G26" s="30"/>
      <c r="H26" s="30"/>
      <c r="I26" s="30"/>
      <c r="J26" s="66" t="s">
        <v>86</v>
      </c>
    </row>
    <row r="27" spans="1:13" s="4" customFormat="1" ht="3.95" customHeight="1" x14ac:dyDescent="0.25">
      <c r="A27" s="40"/>
      <c r="B27" s="40"/>
      <c r="C27" s="40"/>
      <c r="D27" s="40"/>
      <c r="E27" s="40"/>
      <c r="F27" s="40"/>
      <c r="G27" s="40"/>
      <c r="H27" s="40"/>
      <c r="I27" s="40"/>
      <c r="J27" s="40"/>
    </row>
  </sheetData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30</vt:i4>
      </vt:variant>
    </vt:vector>
  </HeadingPairs>
  <TitlesOfParts>
    <vt:vector size="6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 (2)</vt:lpstr>
      <vt:lpstr>2004 (1)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'1996'!Zone_d_impression</vt:lpstr>
      <vt:lpstr>'1997'!Zone_d_impression</vt:lpstr>
      <vt:lpstr>'1998'!Zone_d_impression</vt:lpstr>
      <vt:lpstr>'1999'!Zone_d_impression</vt:lpstr>
      <vt:lpstr>'2000'!Zone_d_impression</vt:lpstr>
      <vt:lpstr>'2001'!Zone_d_impression</vt:lpstr>
      <vt:lpstr>'2002'!Zone_d_impression</vt:lpstr>
      <vt:lpstr>'2003'!Zone_d_impression</vt:lpstr>
      <vt:lpstr>'2004 (1)'!Zone_d_impression</vt:lpstr>
      <vt:lpstr>'2004 (2)'!Zone_d_impression</vt:lpstr>
      <vt:lpstr>'2005'!Zone_d_impression</vt:lpstr>
      <vt:lpstr>'2006'!Zone_d_impression</vt:lpstr>
      <vt:lpstr>'2007'!Zone_d_impression</vt:lpstr>
      <vt:lpstr>'2008'!Zone_d_impression</vt:lpstr>
      <vt:lpstr>'2009'!Zone_d_impression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2025-03-27T16:12:35Z</cp:lastPrinted>
  <dcterms:created xsi:type="dcterms:W3CDTF">2007-02-12T15:30:40Z</dcterms:created>
  <dcterms:modified xsi:type="dcterms:W3CDTF">2026-01-13T11:16:22Z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1518035080</vt:i4>
  </property>
  <property fmtid="{D5CDD505-2E9C-101B-9397-08002B2CF9AE}" pid="3" name="_NewReviewCycle">
    <vt:lpwstr/>
  </property>
  <property fmtid="{D5CDD505-2E9C-101B-9397-08002B2CF9AE}" pid="4" name="_EmailSubject">
    <vt:lpwstr>Compte rendu de l'activité du PJ 2020</vt:lpwstr>
  </property>
  <property fmtid="{D5CDD505-2E9C-101B-9397-08002B2CF9AE}" pid="5" name="_AuthorEmail">
    <vt:lpwstr>zofia.swinarski-huber@justice.ge.ch</vt:lpwstr>
  </property>
  <property fmtid="{D5CDD505-2E9C-101B-9397-08002B2CF9AE}" pid="6" name="_AuthorEmailDisplayName">
    <vt:lpwstr>Swinarski Huber Zofia (PJ)</vt:lpwstr>
  </property>
  <property fmtid="{D5CDD505-2E9C-101B-9397-08002B2CF9AE}" pid="7" name="_PreviousAdHocReviewCycleID">
    <vt:i4>187205901</vt:i4>
  </property>
  <property fmtid="{D5CDD505-2E9C-101B-9397-08002B2CF9AE}" pid="8" name="_ReviewingToolsShownOnce">
    <vt:lpwstr/>
  </property>
</Properties>
</file>