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asadm01.ge-admin.ad.etat-ge.ch\uo$\UO2402\13_INTERNET\Maj_tableaux_XLS_telechargement_apres_conversion_date\D14\14_02\14_02_3\"/>
    </mc:Choice>
  </mc:AlternateContent>
  <xr:revisionPtr revIDLastSave="0" documentId="8_{8917CFA4-8C4A-4BC8-A722-8B17047199B3}" xr6:coauthVersionLast="47" xr6:coauthVersionMax="47" xr10:uidLastSave="{00000000-0000-0000-0000-000000000000}"/>
  <bookViews>
    <workbookView xWindow="-120" yWindow="-120" windowWidth="29040" windowHeight="15720" xr2:uid="{594A708F-C78C-4BFF-ADD8-4D44590585AB}"/>
  </bookViews>
  <sheets>
    <sheet name="Total" sheetId="10" r:id="rId1"/>
    <sheet name="Hébergement" sheetId="5" r:id="rId2"/>
    <sheet name="Centres de jour" sheetId="4" r:id="rId3"/>
    <sheet name="Ateliers protégés" sheetId="6" r:id="rId4"/>
  </sheets>
  <definedNames>
    <definedName name="_xlnm.Print_Titles" localSheetId="3">'Ateliers protégés'!$A:$A,'Ateliers protégés'!$1:$10</definedName>
    <definedName name="_xlnm.Print_Titles" localSheetId="2">'Centres de jour'!$A:$A,'Centres de jour'!$1:$10</definedName>
    <definedName name="_xlnm.Print_Titles" localSheetId="1">Hébergement!$A:$A,Hébergement!$1:$10</definedName>
    <definedName name="_xlnm.Print_Titles" localSheetId="0">Total!$A:$A,Total!$1:$10</definedName>
  </definedNames>
  <calcPr calcId="191029" fullCalcOnLoad="1" iterate="1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5" i="6" l="1"/>
  <c r="AC57" i="5"/>
  <c r="AC56" i="5"/>
  <c r="AC55" i="5"/>
  <c r="AC52" i="5"/>
  <c r="AC48" i="5"/>
  <c r="AC45" i="5"/>
  <c r="AC39" i="5"/>
  <c r="AC37" i="5"/>
  <c r="AC31" i="5"/>
  <c r="AC30" i="5"/>
  <c r="AC27" i="5"/>
  <c r="AC26" i="5"/>
  <c r="AC23" i="5"/>
  <c r="AC20" i="5"/>
  <c r="AC14" i="5"/>
  <c r="AC50" i="4"/>
  <c r="AC28" i="4"/>
  <c r="AC11" i="10"/>
  <c r="AB14" i="10"/>
  <c r="AB11" i="10"/>
  <c r="AB40" i="4"/>
  <c r="AB15" i="6"/>
  <c r="AB55" i="5"/>
  <c r="AA55" i="5"/>
  <c r="Z55" i="5"/>
  <c r="Y55" i="5"/>
  <c r="X55" i="5"/>
  <c r="W55" i="5"/>
  <c r="V55" i="5"/>
  <c r="U55" i="5"/>
  <c r="T55" i="5"/>
  <c r="S55" i="5"/>
  <c r="AB52" i="5"/>
  <c r="AA52" i="5"/>
  <c r="Y52" i="5"/>
  <c r="X52" i="5"/>
  <c r="W52" i="5"/>
  <c r="AB51" i="5"/>
  <c r="AA51" i="5"/>
  <c r="Z51" i="5"/>
  <c r="Y51" i="5"/>
  <c r="X51" i="5"/>
  <c r="W51" i="5"/>
  <c r="AB48" i="5"/>
  <c r="AA48" i="5"/>
  <c r="Z48" i="5"/>
  <c r="Y48" i="5"/>
  <c r="X48" i="5"/>
  <c r="W48" i="5"/>
  <c r="V48" i="5"/>
  <c r="U48" i="5"/>
  <c r="T48" i="5"/>
  <c r="S48" i="5"/>
  <c r="AA46" i="5"/>
  <c r="AB45" i="5"/>
  <c r="AA45" i="5"/>
  <c r="Z45" i="5"/>
  <c r="Y45" i="5"/>
  <c r="X45" i="5"/>
  <c r="W45" i="5"/>
  <c r="V45" i="5"/>
  <c r="U45" i="5"/>
  <c r="T45" i="5"/>
  <c r="S45" i="5"/>
  <c r="AB39" i="5"/>
  <c r="AA39" i="5"/>
  <c r="Z39" i="5"/>
  <c r="Y39" i="5"/>
  <c r="W39" i="5"/>
  <c r="V39" i="5"/>
  <c r="U39" i="5"/>
  <c r="T39" i="5"/>
  <c r="S39" i="5"/>
  <c r="AB38" i="5"/>
  <c r="AA38" i="5"/>
  <c r="Y38" i="5"/>
  <c r="X38" i="5"/>
  <c r="V38" i="5"/>
  <c r="U38" i="5"/>
  <c r="T38" i="5"/>
  <c r="AB30" i="5"/>
  <c r="AA30" i="5"/>
  <c r="Z30" i="5"/>
  <c r="Y30" i="5"/>
  <c r="X30" i="5"/>
  <c r="W30" i="5"/>
  <c r="V30" i="5"/>
  <c r="U30" i="5"/>
  <c r="T30" i="5"/>
  <c r="S30" i="5"/>
  <c r="AB27" i="5"/>
  <c r="AA27" i="5"/>
  <c r="Y27" i="5"/>
  <c r="X27" i="5"/>
  <c r="W27" i="5"/>
  <c r="AB26" i="5"/>
  <c r="AA26" i="5"/>
  <c r="Z26" i="5"/>
  <c r="Y26" i="5"/>
  <c r="W26" i="5"/>
  <c r="AB23" i="5"/>
  <c r="AA23" i="5"/>
  <c r="Z23" i="5"/>
  <c r="Y23" i="5"/>
  <c r="X23" i="5"/>
  <c r="W23" i="5"/>
  <c r="V23" i="5"/>
  <c r="U23" i="5"/>
  <c r="T23" i="5"/>
  <c r="S23" i="5"/>
  <c r="AB20" i="5"/>
  <c r="Z20" i="5"/>
  <c r="Y20" i="5"/>
  <c r="X20" i="5"/>
  <c r="W20" i="5"/>
  <c r="V20" i="5"/>
  <c r="U20" i="5"/>
  <c r="T20" i="5"/>
  <c r="S20" i="5"/>
  <c r="AB14" i="5"/>
  <c r="AA14" i="5"/>
  <c r="Z14" i="5"/>
  <c r="Y14" i="5"/>
  <c r="X14" i="5"/>
  <c r="W14" i="5"/>
  <c r="V14" i="5"/>
  <c r="U14" i="5"/>
  <c r="T14" i="5"/>
  <c r="S14" i="5"/>
  <c r="AB13" i="5"/>
  <c r="AA13" i="5"/>
  <c r="Y13" i="5"/>
  <c r="V13" i="5"/>
  <c r="U13" i="5"/>
  <c r="T13" i="5"/>
  <c r="AB50" i="4"/>
</calcChain>
</file>

<file path=xl/sharedStrings.xml><?xml version="1.0" encoding="utf-8"?>
<sst xmlns="http://schemas.openxmlformats.org/spreadsheetml/2006/main" count="1116" uniqueCount="114">
  <si>
    <t>Canton de Genève</t>
  </si>
  <si>
    <t>...</t>
  </si>
  <si>
    <t>Chiffres annuels</t>
  </si>
  <si>
    <t>…</t>
  </si>
  <si>
    <t>(2) Personnes prises en charge durant l'année.</t>
  </si>
  <si>
    <t>///</t>
  </si>
  <si>
    <t>Totaux annuels</t>
  </si>
  <si>
    <t>Clair-Bois</t>
  </si>
  <si>
    <t>Pro Entreprise Sociale Privée (2)</t>
  </si>
  <si>
    <t>Foyer Handicap</t>
  </si>
  <si>
    <t>La Corolle</t>
  </si>
  <si>
    <t>Fondation Ensemble</t>
  </si>
  <si>
    <t>Le Point du jour</t>
  </si>
  <si>
    <t>Société genevoise pour l'intégration professionnelle d'adolescents et d'adultes (SGIPA)</t>
  </si>
  <si>
    <t>Centre Espoir</t>
  </si>
  <si>
    <t>Réalise</t>
  </si>
  <si>
    <t>Trajets</t>
  </si>
  <si>
    <t>(1) Personnes prises en charge durant l'année.</t>
  </si>
  <si>
    <t>Aigues-Vertes</t>
  </si>
  <si>
    <t xml:space="preserve">Etablissements publics socio-éducatifs </t>
  </si>
  <si>
    <t xml:space="preserve">Société genevoise pour l'intégration </t>
  </si>
  <si>
    <t>professionnelle d'adolescents et d'adultes (SGIPA)</t>
  </si>
  <si>
    <t>Total</t>
  </si>
  <si>
    <r>
      <t xml:space="preserve">depuis 1996 </t>
    </r>
    <r>
      <rPr>
        <sz val="10"/>
        <rFont val="Arial Narrow"/>
        <family val="2"/>
      </rPr>
      <t>(1)</t>
    </r>
  </si>
  <si>
    <t xml:space="preserve">(2) Personnes prises en charge durant l'année. </t>
  </si>
  <si>
    <t>(1) Places autorisées au 31 décembre.</t>
  </si>
  <si>
    <t>Institutions pour personnes avec un handicap physique</t>
  </si>
  <si>
    <t>Institutions pour personnes avec un handicap mental</t>
  </si>
  <si>
    <t>Institutions pour personnes avec un handicap psychique</t>
  </si>
  <si>
    <t>Institutions pour personnes avec un handicap de dépendance</t>
  </si>
  <si>
    <t>Handicap physique (3)</t>
  </si>
  <si>
    <t>Handicap mental (4)</t>
  </si>
  <si>
    <t>Handicap psychique (5)</t>
  </si>
  <si>
    <t>Handicap de dépendance (alcoolisme, toxicomanie) (6)</t>
  </si>
  <si>
    <t>Association Thaïs - La Maison des Champs</t>
  </si>
  <si>
    <t>Centres de jour pour adultes avec un handicap,</t>
  </si>
  <si>
    <t xml:space="preserve">Ateliers protégés pour adultes avec un handicap, </t>
  </si>
  <si>
    <t xml:space="preserve">Institutions d'hébergement pour adultes avec un handicap, </t>
  </si>
  <si>
    <t>Office cantonal de la statistique - OCSTAT</t>
  </si>
  <si>
    <t>depuis 1996</t>
  </si>
  <si>
    <t>Etablissements publics pour l'intégration (EPI) (3)</t>
  </si>
  <si>
    <t>pour personnes handicapées mentales (EPSE) (3)</t>
  </si>
  <si>
    <t>Centre d'intégration professionnelle (2) (3)</t>
  </si>
  <si>
    <t>Etablissements publics socio-éducatifs pour personnes handicapées mentales (EPSE) (3)</t>
  </si>
  <si>
    <t>Centre de jour pour personnes avec un handicap physique</t>
  </si>
  <si>
    <t>Centres de jour pour personnes avec un handicap mental</t>
  </si>
  <si>
    <t>Arcade 84</t>
  </si>
  <si>
    <t>Appartement de jour</t>
  </si>
  <si>
    <t>Centre social protestant - Atelier Galiffe</t>
  </si>
  <si>
    <t>Centres de jour pour personnes avec un handicap psychique</t>
  </si>
  <si>
    <t>Centre de jour pour personnes avec un handicap de dépendance</t>
  </si>
  <si>
    <t xml:space="preserve">      à leur tour les EPI .</t>
  </si>
  <si>
    <t>Hôpitaux universitaires de Genève (HUG) - Belle-Idée (3)</t>
  </si>
  <si>
    <t>Hôpitaux universitaires de Genève - Belle-Idée (3)</t>
  </si>
  <si>
    <r>
      <t xml:space="preserve">depuis 1996 </t>
    </r>
    <r>
      <rPr>
        <sz val="10"/>
        <rFont val="Arial Narrow"/>
        <family val="2"/>
      </rPr>
      <t>(1) (2)</t>
    </r>
  </si>
  <si>
    <r>
      <t>Centres de jour</t>
    </r>
    <r>
      <rPr>
        <i/>
        <sz val="8"/>
        <rFont val="Arial Narrow"/>
        <family val="2"/>
      </rPr>
      <t/>
    </r>
  </si>
  <si>
    <t>Ateliers protégés</t>
  </si>
  <si>
    <t xml:space="preserve">(6) L'Entracte (Argos). </t>
  </si>
  <si>
    <t xml:space="preserve">      des Cordiers rattaché aux HUG. Le 1er septembre 2008, la fondation pour l'hébergement des personnes handicapées psychiques (FHP) a rejoint les EPI, puis, le 1er janvier 2009, les foyers des Bains et des Pâquis (HUG-Belle-Idée) intègrent</t>
  </si>
  <si>
    <t>(3) Les Etablissements publics pour l'intégration (EPI) sont nés de la fusion au 1er janvier 2008 des Etablissements publics socio-éducatifs pour personnes handicapées mentales (EPSE), du Centre d'intégration professionnelle (CIP) et de l'atelier</t>
  </si>
  <si>
    <t xml:space="preserve">      des Cordiers rattaché aux HUG. Le 1er septembre 2008, la fondation pour l'hébergement des personnes handicapées psychiques (FHP) a rejoint les EPI.</t>
  </si>
  <si>
    <t>Adultes avec un handicap selon le type de prise en charge,</t>
  </si>
  <si>
    <t xml:space="preserve">Foyer Handicap - Les Deux-Cèdres </t>
  </si>
  <si>
    <t>Etablissements publics socio-éducatifs (EPSE) (3)</t>
  </si>
  <si>
    <t>Fondation pour les personnes handicapées psychiques (FHP) (3)</t>
  </si>
  <si>
    <t>L'Entracte (Argos)</t>
  </si>
  <si>
    <t>Personnes avec un handicap physique</t>
  </si>
  <si>
    <t>Personnes avec un handicap mental</t>
  </si>
  <si>
    <t>Trajectoire</t>
  </si>
  <si>
    <t>Personnes avec un handicap psychique</t>
  </si>
  <si>
    <r>
      <t xml:space="preserve">Places </t>
    </r>
    <r>
      <rPr>
        <sz val="8"/>
        <color indexed="12"/>
        <rFont val="Arial Narrow"/>
        <family val="2"/>
      </rPr>
      <t>(1)</t>
    </r>
  </si>
  <si>
    <r>
      <t xml:space="preserve">Personnes </t>
    </r>
    <r>
      <rPr>
        <sz val="8"/>
        <color indexed="12"/>
        <rFont val="Arial Narrow"/>
        <family val="2"/>
      </rPr>
      <t>(2)</t>
    </r>
  </si>
  <si>
    <t xml:space="preserve">(1) Le handicap mental recouvre des limitations des possibilités d'adaptation à la vie sociale, liées à une déficience intellectuelle dès l'enfance. Le handicap psychique correspond à une difficulté durable d'adaptation à la vie sociale, </t>
  </si>
  <si>
    <t xml:space="preserve">      issue de problèmes de comportement et/ou psychiatriques. </t>
  </si>
  <si>
    <t xml:space="preserve">      des Cordiers rattaché aux HUG. Le 1er septembre 2008, la fondation pour l'hébergement des personnes handicapées psychiques (FHP) a rejoint les EPI, suivent le 1er janvier 2009, les foyers des Bains et des Pâquis (HUG-Belle-Idée),</t>
  </si>
  <si>
    <t xml:space="preserve">      puis, le 1er janvier 2011 La Maison de l'Ancre intègre à son tour les EPI .</t>
  </si>
  <si>
    <t>Maison de l'Ancre - alcoolisme (3)</t>
  </si>
  <si>
    <t>Maison de l'Ancre (3)</t>
  </si>
  <si>
    <t>(2) Jusqu'en 2005, y compris un certain nombre de personnes averc un handicap psychique et mental.</t>
  </si>
  <si>
    <t>Pro Entreprise Sociale Privée (4)</t>
  </si>
  <si>
    <t xml:space="preserve">      jusqu'en 2005 pour PRO).</t>
  </si>
  <si>
    <t xml:space="preserve">      d'handicapés physiques et mentaux).  </t>
  </si>
  <si>
    <t>Association pour l'Appartement de Jour (ApAJ)</t>
  </si>
  <si>
    <t>(3) Foyer Handicap - Les Deux-Cèdres, Clair-Bois.</t>
  </si>
  <si>
    <t>(4) De 2006 à 2012, y compris un certain nombre de personnes averc un handicap physique et mental.</t>
  </si>
  <si>
    <t>Pro Entreprise Sociale Privée</t>
  </si>
  <si>
    <t>-</t>
  </si>
  <si>
    <t>T 14.02.3.21</t>
  </si>
  <si>
    <t>(3) Depuis 1998, le nombre de personnes de l'Institution Argos ne peut plus être comparé à celui de 1997.</t>
  </si>
  <si>
    <t>(4) Etablissements publics pour l'intégration (EPI) (depuis 2008), Etablissements publics socio-éducatifs pour personnes handicapées mentales (EPSE) (intégrés aux EPI en 2008), La Corolle, Fondation Ensemble.</t>
  </si>
  <si>
    <t>(5) EPI (depuis 2008), Appartement de jour, Arcade 84, Centre social protestant - Atelier Galiffe, Fondation pour les personnes handicapées psychiques (FHP) (intégrée aux EPI en 2008), Trajets.</t>
  </si>
  <si>
    <t>(1) Places autorisées au 31 décembre. Y compris les places de type AHE (accueil hôtelier avec encadrement) et les places de type ADOM (à domicile) dès 2013.</t>
  </si>
  <si>
    <r>
      <t>Source</t>
    </r>
    <r>
      <rPr>
        <i/>
        <sz val="8"/>
        <rFont val="Arial Narrow"/>
        <family val="2"/>
      </rPr>
      <t xml:space="preserve"> : Office de l'action, de l'insertion et de l'intégration sociales  / Centre d'information et de coordination pour personnes handicapées (jusqu'en 1999)</t>
    </r>
  </si>
  <si>
    <r>
      <t>Source</t>
    </r>
    <r>
      <rPr>
        <i/>
        <sz val="8"/>
        <rFont val="Arial Narrow"/>
        <family val="2"/>
      </rPr>
      <t xml:space="preserve"> : Office de l'action, de l'insertion et de l'intégration sociales / Centre d'information et de coordination pour personnes handicapées (jusqu'en 1999)</t>
    </r>
  </si>
  <si>
    <t>Toulourenc et Centre résidentiel à moyen terme (CRMT) (Argos) - toxicomanie</t>
  </si>
  <si>
    <t>Handicap physique (8)</t>
  </si>
  <si>
    <t>Handicap mental (9)</t>
  </si>
  <si>
    <t>Handicap psychique (10)</t>
  </si>
  <si>
    <t>Handicap de dépendance (alcoolisme, toxicomanie) (11)</t>
  </si>
  <si>
    <t>Handicap physique (12)</t>
  </si>
  <si>
    <t>Handicap mental (13)</t>
  </si>
  <si>
    <t>Handicap psychique (14)</t>
  </si>
  <si>
    <r>
      <t>Institutions d'hébergement</t>
    </r>
    <r>
      <rPr>
        <sz val="8"/>
        <rFont val="Arial Narrow"/>
        <family val="2"/>
      </rPr>
      <t xml:space="preserve"> (7)</t>
    </r>
  </si>
  <si>
    <t>(7) Y compris les places de type AHE (accueil hôtelier avec encadrement) et les places de type ADOM (à domicile) dès 2013.</t>
  </si>
  <si>
    <t xml:space="preserve">(8) Clair-Bois, Foyer Handicap. </t>
  </si>
  <si>
    <t>(9) EPI (depuis 2008), Aigues-Vertes, La Corolle, EPSE (intégrés aux EPI en 2008), Fondation Ensemble, Société genevoise pour l'intégration professionnelle d'adolescents et d'adultes (SGIPA).</t>
  </si>
  <si>
    <t xml:space="preserve">(10) EPI (depuis 2008), Hôpitaux universitaires de Genève - Belle-Idée, Centre Espoir, Trajets, Maison de l'Ancre (intégré aux EPI en 2011), FHP (intégrée aux EPI en 2008), La Maison des Champs. </t>
  </si>
  <si>
    <t xml:space="preserve">(11) Maison de l'Ancre - alcoolisme (intégré aux EPI en 2011), Toulourenc et Centre résidentiel à moyen terme (CRMT) (Argos) - toxicomanie. </t>
  </si>
  <si>
    <t xml:space="preserve">(12) EPI (depuis 2008), Clair Bois, Foyer Handicap, Centre d'intégration professionnelle (intégré aux EPI en 2008), Pro Entreprise Sociale Privée (pour ces deux dernières institutions, y compris un certain nombre d'handicapés psychiques et mentaux; </t>
  </si>
  <si>
    <t xml:space="preserve">(13) EPI (depuis 2008), Aigues-Vertes, La Corolle, EPSE (intégrés aux EPI en 2008), Fondation Ensemble, Le Point du Jour, SGIPA, Pro Entreprise Sociale Privée (depuis 2013). </t>
  </si>
  <si>
    <t xml:space="preserve">(14) EPI (depuis 2008), Hôpitaux universitaires de Genève - Atelier des Cordiers (intégré aux EPI en 2008), Centre Espoir, Réalise, Trajets, Trajectoire (de 1998 à 2005), Pro Entreprise Sociale Privée (de 2006 à 2012, y compris un certain nombre </t>
  </si>
  <si>
    <t>Argos</t>
  </si>
  <si>
    <t>Personnes avec un handicap de dépendance</t>
  </si>
  <si>
    <t>Date de mise à jour : 18.07.2025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</si>
</sst>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8"/>
      <name val="Arial Narrow"/>
      <family val="2"/>
    </font>
    <font>
      <b/>
      <sz val="10"/>
      <color indexed="4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b/>
      <sz val="8"/>
      <color indexed="12"/>
      <name val="Arial Narrow"/>
      <family val="2"/>
    </font>
    <font>
      <sz val="8"/>
      <color indexed="12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8"/>
      <name val="Arial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48"/>
      </bottom>
      <diagonal/>
    </border>
  </borders>
  <cellStyleXfs count="2">
    <xf numFmtId="0" fontId="0" fillId="0" borderId="0"/>
    <xf numFmtId="0" fontId="9" fillId="0" borderId="0"/>
  </cellStyleXfs>
  <cellXfs count="128">
    <xf numFmtId="0" fontId="0" fillId="0" borderId="0" xfId="0"/>
    <xf numFmtId="1" fontId="1" fillId="0" borderId="0" xfId="0" applyNumberFormat="1" applyFont="1" applyBorder="1" applyAlignment="1">
      <alignment horizontal="left"/>
    </xf>
    <xf numFmtId="1" fontId="3" fillId="0" borderId="0" xfId="0" quotePrefix="1" applyNumberFormat="1" applyFont="1" applyFill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1" fontId="1" fillId="0" borderId="0" xfId="0" applyNumberFormat="1" applyFont="1" applyFill="1" applyBorder="1" applyAlignment="1">
      <alignment horizontal="left"/>
    </xf>
    <xf numFmtId="3" fontId="9" fillId="0" borderId="0" xfId="0" applyNumberFormat="1" applyFont="1" applyBorder="1" applyAlignment="1"/>
    <xf numFmtId="3" fontId="11" fillId="0" borderId="0" xfId="0" applyNumberFormat="1" applyFont="1" applyBorder="1" applyAlignment="1"/>
    <xf numFmtId="1" fontId="11" fillId="0" borderId="0" xfId="0" applyNumberFormat="1" applyFont="1" applyFill="1" applyBorder="1" applyAlignment="1">
      <alignment horizontal="left"/>
    </xf>
    <xf numFmtId="3" fontId="8" fillId="0" borderId="0" xfId="0" applyNumberFormat="1" applyFont="1" applyBorder="1" applyAlignment="1"/>
    <xf numFmtId="3" fontId="8" fillId="0" borderId="0" xfId="0" applyNumberFormat="1" applyFont="1" applyFill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11" fillId="0" borderId="0" xfId="0" applyNumberFormat="1" applyFont="1" applyBorder="1"/>
    <xf numFmtId="3" fontId="6" fillId="0" borderId="0" xfId="0" applyNumberFormat="1" applyFont="1" applyFill="1" applyBorder="1" applyAlignment="1">
      <alignment horizontal="left"/>
    </xf>
    <xf numFmtId="3" fontId="7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5" fillId="0" borderId="0" xfId="0" applyNumberFormat="1" applyFont="1" applyFill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Border="1"/>
    <xf numFmtId="3" fontId="8" fillId="0" borderId="0" xfId="0" applyNumberFormat="1" applyFont="1" applyFill="1" applyBorder="1" applyAlignment="1">
      <alignment horizontal="left"/>
    </xf>
    <xf numFmtId="3" fontId="8" fillId="0" borderId="0" xfId="0" applyNumberFormat="1" applyFont="1" applyFill="1" applyBorder="1"/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8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1" fontId="1" fillId="0" borderId="0" xfId="0" applyNumberFormat="1" applyFont="1" applyBorder="1" applyAlignment="1">
      <alignment horizontal="right" vertical="center"/>
    </xf>
    <xf numFmtId="3" fontId="5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horizontal="right"/>
    </xf>
    <xf numFmtId="1" fontId="9" fillId="0" borderId="0" xfId="0" applyNumberFormat="1" applyFont="1" applyBorder="1" applyAlignment="1">
      <alignment horizontal="left"/>
    </xf>
    <xf numFmtId="0" fontId="5" fillId="0" borderId="0" xfId="0" applyFont="1"/>
    <xf numFmtId="1" fontId="11" fillId="0" borderId="0" xfId="0" applyNumberFormat="1" applyFont="1" applyBorder="1" applyAlignment="1">
      <alignment horizontal="left"/>
    </xf>
    <xf numFmtId="1" fontId="11" fillId="0" borderId="0" xfId="0" quotePrefix="1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9" fillId="0" borderId="0" xfId="0" applyNumberFormat="1" applyFont="1" applyFill="1" applyBorder="1" applyAlignment="1">
      <alignment horizontal="left"/>
    </xf>
    <xf numFmtId="1" fontId="11" fillId="0" borderId="0" xfId="0" applyNumberFormat="1" applyFont="1" applyFill="1" applyBorder="1" applyAlignment="1">
      <alignment horizontal="right"/>
    </xf>
    <xf numFmtId="1" fontId="13" fillId="0" borderId="0" xfId="0" applyNumberFormat="1" applyFont="1" applyBorder="1" applyAlignment="1">
      <alignment horizontal="right"/>
    </xf>
    <xf numFmtId="1" fontId="14" fillId="0" borderId="0" xfId="0" applyNumberFormat="1" applyFont="1" applyBorder="1" applyAlignment="1">
      <alignment horizontal="right"/>
    </xf>
    <xf numFmtId="1" fontId="9" fillId="0" borderId="0" xfId="0" applyNumberFormat="1" applyFont="1" applyBorder="1" applyAlignment="1">
      <alignment horizontal="right"/>
    </xf>
    <xf numFmtId="1" fontId="11" fillId="0" borderId="0" xfId="0" quotePrefix="1" applyNumberFormat="1" applyFont="1" applyBorder="1" applyAlignment="1">
      <alignment horizontal="left"/>
    </xf>
    <xf numFmtId="3" fontId="14" fillId="0" borderId="0" xfId="0" applyNumberFormat="1" applyFont="1" applyBorder="1" applyAlignment="1">
      <alignment horizontal="right"/>
    </xf>
    <xf numFmtId="3" fontId="13" fillId="0" borderId="0" xfId="0" applyNumberFormat="1" applyFont="1" applyFill="1" applyBorder="1" applyAlignment="1">
      <alignment horizontal="right"/>
    </xf>
    <xf numFmtId="3" fontId="1" fillId="0" borderId="2" xfId="0" applyNumberFormat="1" applyFont="1" applyFill="1" applyBorder="1"/>
    <xf numFmtId="3" fontId="11" fillId="0" borderId="2" xfId="0" applyNumberFormat="1" applyFont="1" applyBorder="1"/>
    <xf numFmtId="3" fontId="5" fillId="0" borderId="0" xfId="0" applyNumberFormat="1" applyFont="1"/>
    <xf numFmtId="3" fontId="8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Border="1" applyAlignment="1">
      <alignment horizontal="left"/>
    </xf>
    <xf numFmtId="3" fontId="1" fillId="0" borderId="0" xfId="0" applyNumberFormat="1" applyFont="1" applyFill="1" applyBorder="1" applyAlignment="1">
      <alignment horizontal="left"/>
    </xf>
    <xf numFmtId="3" fontId="15" fillId="0" borderId="0" xfId="0" applyNumberFormat="1" applyFont="1" applyFill="1" applyAlignment="1">
      <alignment horizontal="right"/>
    </xf>
    <xf numFmtId="1" fontId="9" fillId="0" borderId="0" xfId="0" quotePrefix="1" applyNumberFormat="1" applyFont="1" applyFill="1" applyBorder="1" applyAlignment="1">
      <alignment horizontal="left"/>
    </xf>
    <xf numFmtId="3" fontId="8" fillId="0" borderId="0" xfId="0" applyNumberFormat="1" applyFont="1" applyBorder="1" applyAlignment="1">
      <alignment horizontal="right"/>
    </xf>
    <xf numFmtId="1" fontId="15" fillId="0" borderId="0" xfId="0" applyNumberFormat="1" applyFont="1" applyBorder="1" applyAlignment="1">
      <alignment horizontal="right"/>
    </xf>
    <xf numFmtId="3" fontId="9" fillId="0" borderId="0" xfId="0" applyNumberFormat="1" applyFont="1" applyFill="1" applyAlignment="1">
      <alignment horizontal="right"/>
    </xf>
    <xf numFmtId="0" fontId="16" fillId="0" borderId="0" xfId="0" applyFont="1"/>
    <xf numFmtId="0" fontId="0" fillId="0" borderId="3" xfId="0" applyBorder="1"/>
    <xf numFmtId="3" fontId="2" fillId="0" borderId="0" xfId="0" applyNumberFormat="1" applyFont="1" applyFill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0" fontId="1" fillId="0" borderId="3" xfId="0" applyFont="1" applyBorder="1"/>
    <xf numFmtId="3" fontId="17" fillId="0" borderId="0" xfId="0" applyNumberFormat="1" applyFont="1" applyBorder="1" applyAlignment="1">
      <alignment horizontal="right"/>
    </xf>
    <xf numFmtId="3" fontId="17" fillId="0" borderId="0" xfId="0" applyNumberFormat="1" applyFont="1" applyBorder="1" applyAlignment="1"/>
    <xf numFmtId="3" fontId="18" fillId="0" borderId="0" xfId="0" applyNumberFormat="1" applyFont="1" applyBorder="1" applyAlignment="1"/>
    <xf numFmtId="1" fontId="18" fillId="0" borderId="0" xfId="0" applyNumberFormat="1" applyFont="1" applyFill="1" applyBorder="1" applyAlignment="1">
      <alignment horizontal="right"/>
    </xf>
    <xf numFmtId="3" fontId="17" fillId="0" borderId="0" xfId="0" applyNumberFormat="1" applyFont="1"/>
    <xf numFmtId="3" fontId="17" fillId="0" borderId="1" xfId="0" applyNumberFormat="1" applyFont="1" applyFill="1" applyBorder="1"/>
    <xf numFmtId="3" fontId="17" fillId="0" borderId="0" xfId="0" applyNumberFormat="1" applyFont="1" applyFill="1" applyBorder="1" applyAlignment="1"/>
    <xf numFmtId="3" fontId="18" fillId="0" borderId="0" xfId="0" applyNumberFormat="1" applyFont="1" applyFill="1" applyBorder="1" applyAlignment="1"/>
    <xf numFmtId="1" fontId="17" fillId="0" borderId="0" xfId="0" applyNumberFormat="1" applyFont="1" applyBorder="1" applyAlignment="1">
      <alignment horizontal="left"/>
    </xf>
    <xf numFmtId="1" fontId="15" fillId="0" borderId="0" xfId="0" applyNumberFormat="1" applyFont="1" applyBorder="1" applyAlignment="1">
      <alignment horizontal="left"/>
    </xf>
    <xf numFmtId="1" fontId="1" fillId="0" borderId="0" xfId="0" applyNumberFormat="1" applyFont="1" applyBorder="1" applyAlignment="1"/>
    <xf numFmtId="1" fontId="9" fillId="0" borderId="0" xfId="0" applyNumberFormat="1" applyFont="1" applyBorder="1" applyAlignment="1"/>
    <xf numFmtId="3" fontId="15" fillId="0" borderId="0" xfId="0" applyNumberFormat="1" applyFont="1" applyBorder="1" applyAlignment="1">
      <alignment horizontal="right"/>
    </xf>
    <xf numFmtId="3" fontId="15" fillId="0" borderId="0" xfId="0" applyNumberFormat="1" applyFont="1" applyBorder="1" applyAlignment="1"/>
    <xf numFmtId="1" fontId="15" fillId="0" borderId="0" xfId="0" quotePrefix="1" applyNumberFormat="1" applyFont="1" applyBorder="1" applyAlignment="1">
      <alignment horizontal="right"/>
    </xf>
    <xf numFmtId="3" fontId="15" fillId="0" borderId="0" xfId="0" applyNumberFormat="1" applyFont="1" applyFill="1" applyBorder="1" applyAlignment="1"/>
    <xf numFmtId="1" fontId="19" fillId="0" borderId="0" xfId="0" applyNumberFormat="1" applyFont="1" applyBorder="1" applyAlignment="1">
      <alignment horizontal="left"/>
    </xf>
    <xf numFmtId="3" fontId="15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/>
    </xf>
    <xf numFmtId="0" fontId="0" fillId="0" borderId="2" xfId="0" applyBorder="1"/>
    <xf numFmtId="3" fontId="1" fillId="0" borderId="2" xfId="0" applyNumberFormat="1" applyFont="1" applyBorder="1" applyAlignment="1">
      <alignment horizontal="right"/>
    </xf>
    <xf numFmtId="3" fontId="0" fillId="0" borderId="0" xfId="0" applyNumberFormat="1"/>
    <xf numFmtId="1" fontId="0" fillId="0" borderId="0" xfId="0" applyNumberFormat="1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1" fontId="17" fillId="0" borderId="0" xfId="0" applyNumberFormat="1" applyFont="1" applyBorder="1" applyAlignment="1">
      <alignment horizontal="right" vertical="center"/>
    </xf>
    <xf numFmtId="1" fontId="17" fillId="0" borderId="0" xfId="0" applyNumberFormat="1" applyFont="1" applyBorder="1" applyAlignment="1">
      <alignment horizontal="right"/>
    </xf>
    <xf numFmtId="1" fontId="17" fillId="0" borderId="0" xfId="0" applyNumberFormat="1" applyFont="1" applyFill="1" applyBorder="1" applyAlignment="1">
      <alignment horizontal="right"/>
    </xf>
    <xf numFmtId="1" fontId="15" fillId="0" borderId="0" xfId="0" applyNumberFormat="1" applyFont="1" applyFill="1" applyBorder="1" applyAlignment="1">
      <alignment horizontal="right"/>
    </xf>
    <xf numFmtId="1" fontId="0" fillId="0" borderId="0" xfId="0" applyNumberFormat="1" applyFont="1" applyBorder="1" applyAlignment="1">
      <alignment horizontal="left"/>
    </xf>
    <xf numFmtId="3" fontId="0" fillId="0" borderId="0" xfId="0" applyNumberFormat="1" applyFont="1" applyAlignment="1">
      <alignment horizontal="right"/>
    </xf>
    <xf numFmtId="1" fontId="0" fillId="0" borderId="0" xfId="0" applyNumberFormat="1" applyFont="1" applyFill="1" applyBorder="1" applyAlignment="1">
      <alignment horizontal="right" vertical="center"/>
    </xf>
    <xf numFmtId="3" fontId="9" fillId="0" borderId="0" xfId="1" applyNumberFormat="1" applyFont="1" applyBorder="1" applyAlignment="1"/>
    <xf numFmtId="3" fontId="15" fillId="0" borderId="0" xfId="1" applyNumberFormat="1" applyFont="1" applyBorder="1" applyAlignment="1"/>
    <xf numFmtId="3" fontId="9" fillId="0" borderId="0" xfId="1" applyNumberFormat="1" applyFont="1" applyBorder="1" applyAlignment="1">
      <alignment horizontal="right"/>
    </xf>
    <xf numFmtId="3" fontId="9" fillId="0" borderId="0" xfId="1" applyNumberFormat="1" applyFont="1" applyFill="1" applyBorder="1" applyAlignment="1"/>
    <xf numFmtId="3" fontId="9" fillId="0" borderId="0" xfId="0" applyNumberFormat="1" applyFont="1" applyFill="1" applyBorder="1" applyAlignment="1">
      <alignment horizontal="right"/>
    </xf>
    <xf numFmtId="1" fontId="9" fillId="0" borderId="0" xfId="1" applyNumberFormat="1" applyFont="1" applyBorder="1" applyAlignment="1">
      <alignment horizontal="left"/>
    </xf>
    <xf numFmtId="3" fontId="15" fillId="0" borderId="0" xfId="1" applyNumberFormat="1" applyFont="1" applyBorder="1" applyAlignment="1">
      <alignment horizontal="right"/>
    </xf>
    <xf numFmtId="1" fontId="21" fillId="0" borderId="0" xfId="0" applyNumberFormat="1" applyFont="1" applyBorder="1" applyAlignment="1">
      <alignment horizontal="left"/>
    </xf>
    <xf numFmtId="3" fontId="21" fillId="0" borderId="0" xfId="0" applyNumberFormat="1" applyFont="1" applyBorder="1" applyAlignment="1">
      <alignment horizontal="right"/>
    </xf>
    <xf numFmtId="1" fontId="9" fillId="0" borderId="0" xfId="1" applyNumberFormat="1" applyFont="1" applyBorder="1" applyAlignment="1">
      <alignment horizontal="right"/>
    </xf>
    <xf numFmtId="3" fontId="11" fillId="0" borderId="0" xfId="1" applyNumberFormat="1" applyFont="1" applyBorder="1" applyAlignment="1"/>
    <xf numFmtId="3" fontId="0" fillId="0" borderId="0" xfId="0" applyNumberFormat="1" applyFont="1" applyBorder="1" applyAlignment="1">
      <alignment horizontal="right"/>
    </xf>
    <xf numFmtId="3" fontId="11" fillId="0" borderId="0" xfId="1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11" fillId="0" borderId="0" xfId="0" applyNumberFormat="1" applyFont="1" applyFill="1" applyAlignment="1">
      <alignment horizontal="right"/>
    </xf>
    <xf numFmtId="1" fontId="22" fillId="0" borderId="0" xfId="0" applyNumberFormat="1" applyFont="1" applyBorder="1" applyAlignment="1">
      <alignment horizontal="left"/>
    </xf>
    <xf numFmtId="3" fontId="11" fillId="0" borderId="0" xfId="1" applyNumberFormat="1" applyFont="1" applyFill="1" applyBorder="1" applyAlignment="1"/>
    <xf numFmtId="3" fontId="11" fillId="0" borderId="0" xfId="1" applyNumberFormat="1" applyFont="1" applyFill="1" applyBorder="1" applyAlignment="1">
      <alignment horizontal="right"/>
    </xf>
    <xf numFmtId="3" fontId="23" fillId="0" borderId="0" xfId="0" applyNumberFormat="1" applyFont="1" applyBorder="1" applyAlignment="1"/>
    <xf numFmtId="3" fontId="11" fillId="0" borderId="0" xfId="0" applyNumberFormat="1" applyFont="1" applyFill="1" applyBorder="1" applyAlignment="1">
      <alignment horizontal="left"/>
    </xf>
    <xf numFmtId="3" fontId="0" fillId="0" borderId="0" xfId="0" applyNumberFormat="1" applyFont="1" applyBorder="1" applyAlignment="1">
      <alignment horizontal="left"/>
    </xf>
    <xf numFmtId="3" fontId="0" fillId="0" borderId="0" xfId="0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right"/>
    </xf>
    <xf numFmtId="1" fontId="0" fillId="0" borderId="0" xfId="0" applyNumberFormat="1" applyFont="1" applyBorder="1" applyAlignment="1">
      <alignment horizontal="right"/>
    </xf>
    <xf numFmtId="3" fontId="0" fillId="0" borderId="0" xfId="0" applyNumberFormat="1" applyFont="1" applyBorder="1" applyAlignment="1"/>
    <xf numFmtId="1" fontId="0" fillId="0" borderId="0" xfId="0" applyNumberFormat="1"/>
  </cellXfs>
  <cellStyles count="2">
    <cellStyle name="Normal" xfId="0" builtinId="0"/>
    <cellStyle name="Normal 2" xfId="1" xr:uid="{53928E9A-CBEF-4774-B4E2-E62E0EADC4E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228600</xdr:colOff>
      <xdr:row>0</xdr:row>
      <xdr:rowOff>28575</xdr:rowOff>
    </xdr:from>
    <xdr:to>
      <xdr:col>29</xdr:col>
      <xdr:colOff>333375</xdr:colOff>
      <xdr:row>1</xdr:row>
      <xdr:rowOff>28575</xdr:rowOff>
    </xdr:to>
    <xdr:pic>
      <xdr:nvPicPr>
        <xdr:cNvPr id="4589" name="Picture 2" descr="logo stat-ge">
          <a:extLst>
            <a:ext uri="{FF2B5EF4-FFF2-40B4-BE49-F238E27FC236}">
              <a16:creationId xmlns:a16="http://schemas.microsoft.com/office/drawing/2014/main" id="{3136D948-F547-45E3-6C0C-665A9E287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20700" y="28575"/>
          <a:ext cx="8096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0</xdr:rowOff>
    </xdr:from>
    <xdr:to>
      <xdr:col>30</xdr:col>
      <xdr:colOff>0</xdr:colOff>
      <xdr:row>1</xdr:row>
      <xdr:rowOff>38100</xdr:rowOff>
    </xdr:to>
    <xdr:pic>
      <xdr:nvPicPr>
        <xdr:cNvPr id="7665" name="Picture 2" descr="logo stat-ge">
          <a:extLst>
            <a:ext uri="{FF2B5EF4-FFF2-40B4-BE49-F238E27FC236}">
              <a16:creationId xmlns:a16="http://schemas.microsoft.com/office/drawing/2014/main" id="{F9899240-9919-4900-2832-22E0F1DA4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575" y="0"/>
          <a:ext cx="8191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200025</xdr:colOff>
      <xdr:row>0</xdr:row>
      <xdr:rowOff>0</xdr:rowOff>
    </xdr:from>
    <xdr:to>
      <xdr:col>29</xdr:col>
      <xdr:colOff>342900</xdr:colOff>
      <xdr:row>1</xdr:row>
      <xdr:rowOff>47625</xdr:rowOff>
    </xdr:to>
    <xdr:pic>
      <xdr:nvPicPr>
        <xdr:cNvPr id="5613" name="Picture 2" descr="logo stat-ge">
          <a:extLst>
            <a:ext uri="{FF2B5EF4-FFF2-40B4-BE49-F238E27FC236}">
              <a16:creationId xmlns:a16="http://schemas.microsoft.com/office/drawing/2014/main" id="{48D6AB7C-6EEF-2946-8CFC-E1C14C54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0" y="0"/>
          <a:ext cx="84772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238125</xdr:colOff>
      <xdr:row>0</xdr:row>
      <xdr:rowOff>0</xdr:rowOff>
    </xdr:from>
    <xdr:to>
      <xdr:col>30</xdr:col>
      <xdr:colOff>0</xdr:colOff>
      <xdr:row>1</xdr:row>
      <xdr:rowOff>19050</xdr:rowOff>
    </xdr:to>
    <xdr:pic>
      <xdr:nvPicPr>
        <xdr:cNvPr id="6635" name="Picture 2" descr="logo stat-ge">
          <a:extLst>
            <a:ext uri="{FF2B5EF4-FFF2-40B4-BE49-F238E27FC236}">
              <a16:creationId xmlns:a16="http://schemas.microsoft.com/office/drawing/2014/main" id="{7C8DA7A6-26B3-FC5A-60D1-3D8F24CD7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25450" y="0"/>
          <a:ext cx="8191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30469-D0A8-452D-BC6C-EE8BB8F72519}">
  <sheetPr>
    <pageSetUpPr fitToPage="1"/>
  </sheetPr>
  <dimension ref="A1:AD85"/>
  <sheetViews>
    <sheetView tabSelected="1" zoomScaleNormal="100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AE1" sqref="AE1"/>
    </sheetView>
  </sheetViews>
  <sheetFormatPr baseColWidth="10" defaultRowHeight="12.75" x14ac:dyDescent="0.25"/>
  <cols>
    <col min="1" max="1" width="80.3984375" customWidth="1"/>
    <col min="2" max="30" width="7.3984375" customWidth="1"/>
  </cols>
  <sheetData>
    <row r="1" spans="1:30" ht="34.5" customHeight="1" x14ac:dyDescent="0.25">
      <c r="A1" s="64" t="s">
        <v>38</v>
      </c>
    </row>
    <row r="2" spans="1:30" ht="4.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0" ht="39.75" customHeight="1" x14ac:dyDescent="0.25">
      <c r="A3" s="32" t="s">
        <v>61</v>
      </c>
      <c r="B3" s="14"/>
      <c r="C3" s="14"/>
      <c r="D3" s="14"/>
      <c r="E3" s="14"/>
      <c r="F3" s="14"/>
      <c r="G3" s="25"/>
      <c r="H3" s="2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</row>
    <row r="4" spans="1:30" ht="13.5" x14ac:dyDescent="0.25">
      <c r="A4" s="54" t="s">
        <v>54</v>
      </c>
      <c r="B4" s="17"/>
      <c r="C4" s="17"/>
      <c r="D4" s="17"/>
      <c r="E4" s="17"/>
      <c r="F4" s="17"/>
      <c r="G4" s="18"/>
      <c r="H4" s="18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66"/>
      <c r="AA4" s="66"/>
      <c r="AC4" s="66"/>
      <c r="AD4" s="66" t="s">
        <v>87</v>
      </c>
    </row>
    <row r="5" spans="1:30" ht="13.5" x14ac:dyDescent="0.25">
      <c r="A5" s="34" t="s">
        <v>6</v>
      </c>
      <c r="B5" s="21"/>
      <c r="C5" s="21"/>
      <c r="D5" s="21"/>
      <c r="E5" s="21"/>
      <c r="F5" s="21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C5" s="22"/>
      <c r="AD5" s="22" t="s">
        <v>0</v>
      </c>
    </row>
    <row r="6" spans="1:30" ht="3.75" customHeight="1" x14ac:dyDescent="0.25">
      <c r="A6" s="26"/>
      <c r="B6" s="26"/>
      <c r="C6" s="26"/>
      <c r="D6" s="26"/>
      <c r="E6" s="26"/>
      <c r="F6" s="26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</row>
    <row r="7" spans="1:30" ht="3.75" customHeight="1" x14ac:dyDescent="0.25">
      <c r="A7" s="21"/>
      <c r="B7" s="21"/>
      <c r="C7" s="21"/>
      <c r="D7" s="21"/>
      <c r="E7" s="21"/>
      <c r="F7" s="21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</row>
    <row r="8" spans="1:30" x14ac:dyDescent="0.25">
      <c r="A8" s="12"/>
      <c r="B8" s="31">
        <v>1996</v>
      </c>
      <c r="C8" s="31">
        <v>1997</v>
      </c>
      <c r="D8" s="31">
        <v>1998</v>
      </c>
      <c r="E8" s="31">
        <v>1999</v>
      </c>
      <c r="F8" s="31">
        <v>2000</v>
      </c>
      <c r="G8" s="31">
        <v>2001</v>
      </c>
      <c r="H8" s="31">
        <v>2002</v>
      </c>
      <c r="I8" s="31">
        <v>2003</v>
      </c>
      <c r="J8" s="31">
        <v>2004</v>
      </c>
      <c r="K8" s="31">
        <v>2005</v>
      </c>
      <c r="L8" s="31">
        <v>2006</v>
      </c>
      <c r="M8" s="31">
        <v>2007</v>
      </c>
      <c r="N8" s="31">
        <v>2008</v>
      </c>
      <c r="O8" s="31">
        <v>2009</v>
      </c>
      <c r="P8" s="87">
        <v>2010</v>
      </c>
      <c r="Q8" s="87">
        <v>2011</v>
      </c>
      <c r="R8" s="101">
        <v>2012</v>
      </c>
      <c r="S8" s="101">
        <v>2013</v>
      </c>
      <c r="T8" s="101">
        <v>2014</v>
      </c>
      <c r="U8" s="101">
        <v>2015</v>
      </c>
      <c r="V8" s="101">
        <v>2016</v>
      </c>
      <c r="W8" s="101">
        <v>2017</v>
      </c>
      <c r="X8" s="101">
        <v>2018</v>
      </c>
      <c r="Y8" s="101">
        <v>2019</v>
      </c>
      <c r="Z8" s="101">
        <v>2020</v>
      </c>
      <c r="AA8" s="101">
        <v>2021</v>
      </c>
      <c r="AB8" s="101">
        <v>2022</v>
      </c>
      <c r="AC8" s="101">
        <v>2023</v>
      </c>
      <c r="AD8" s="101">
        <v>2024</v>
      </c>
    </row>
    <row r="9" spans="1:30" ht="3.75" customHeight="1" x14ac:dyDescent="0.25">
      <c r="A9" s="28"/>
      <c r="B9" s="27"/>
      <c r="C9" s="2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</row>
    <row r="10" spans="1:30" ht="3" customHeight="1" x14ac:dyDescent="0.25">
      <c r="A10" s="25"/>
      <c r="B10" s="24"/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</row>
    <row r="11" spans="1:30" ht="20.100000000000001" customHeight="1" x14ac:dyDescent="0.25">
      <c r="A11" s="86" t="s">
        <v>55</v>
      </c>
      <c r="B11" s="63" t="s">
        <v>3</v>
      </c>
      <c r="C11" s="59">
        <v>332</v>
      </c>
      <c r="D11" s="59">
        <v>430</v>
      </c>
      <c r="E11" s="59">
        <v>445</v>
      </c>
      <c r="F11" s="59">
        <v>515</v>
      </c>
      <c r="G11" s="59">
        <v>491</v>
      </c>
      <c r="H11" s="59">
        <v>620</v>
      </c>
      <c r="I11" s="59">
        <v>665</v>
      </c>
      <c r="J11" s="59">
        <v>677</v>
      </c>
      <c r="K11" s="59">
        <v>670</v>
      </c>
      <c r="L11" s="59">
        <v>674</v>
      </c>
      <c r="M11" s="59">
        <v>701</v>
      </c>
      <c r="N11" s="59">
        <v>738</v>
      </c>
      <c r="O11" s="59">
        <v>780</v>
      </c>
      <c r="P11" s="59">
        <v>797</v>
      </c>
      <c r="Q11" s="59">
        <v>833</v>
      </c>
      <c r="R11" s="59">
        <v>846</v>
      </c>
      <c r="S11" s="59">
        <v>768</v>
      </c>
      <c r="T11" s="59">
        <v>833</v>
      </c>
      <c r="U11" s="59">
        <v>770</v>
      </c>
      <c r="V11" s="116">
        <v>803</v>
      </c>
      <c r="W11" s="116">
        <v>974</v>
      </c>
      <c r="X11" s="116">
        <v>860</v>
      </c>
      <c r="Y11" s="116">
        <v>939</v>
      </c>
      <c r="Z11" s="116">
        <v>1085</v>
      </c>
      <c r="AA11" s="7">
        <v>1135</v>
      </c>
      <c r="AB11" s="7">
        <f>AB12+AB13+AB14+AB15</f>
        <v>1446</v>
      </c>
      <c r="AC11" s="7">
        <f>AC12+AC13+AC14+AC15</f>
        <v>1503</v>
      </c>
      <c r="AD11" s="7">
        <v>1244.9000000000001</v>
      </c>
    </row>
    <row r="12" spans="1:30" ht="12" customHeight="1" x14ac:dyDescent="0.25">
      <c r="A12" s="57" t="s">
        <v>30</v>
      </c>
      <c r="B12" s="24">
        <v>20</v>
      </c>
      <c r="C12" s="24">
        <v>20</v>
      </c>
      <c r="D12" s="24">
        <v>20</v>
      </c>
      <c r="E12" s="24">
        <v>24</v>
      </c>
      <c r="F12" s="24">
        <v>29</v>
      </c>
      <c r="G12" s="24">
        <v>28</v>
      </c>
      <c r="H12" s="24">
        <v>30</v>
      </c>
      <c r="I12" s="24">
        <v>26</v>
      </c>
      <c r="J12" s="24" t="s">
        <v>5</v>
      </c>
      <c r="K12" s="24" t="s">
        <v>5</v>
      </c>
      <c r="L12" s="24" t="s">
        <v>5</v>
      </c>
      <c r="M12" s="24" t="s">
        <v>5</v>
      </c>
      <c r="N12" s="24" t="s">
        <v>5</v>
      </c>
      <c r="O12" s="24" t="s">
        <v>5</v>
      </c>
      <c r="P12" s="24" t="s">
        <v>5</v>
      </c>
      <c r="Q12" s="24" t="s">
        <v>5</v>
      </c>
      <c r="R12" s="24" t="s">
        <v>5</v>
      </c>
      <c r="S12" s="24">
        <v>27</v>
      </c>
      <c r="T12" s="24">
        <v>28</v>
      </c>
      <c r="U12" s="24">
        <v>28</v>
      </c>
      <c r="V12" s="115">
        <v>24</v>
      </c>
      <c r="W12" s="67">
        <v>24</v>
      </c>
      <c r="X12" s="67">
        <v>31</v>
      </c>
      <c r="Y12" s="67">
        <v>31</v>
      </c>
      <c r="Z12" s="67">
        <v>36</v>
      </c>
      <c r="AA12" s="67">
        <v>35</v>
      </c>
      <c r="AB12" s="67">
        <v>33</v>
      </c>
      <c r="AC12">
        <v>34</v>
      </c>
      <c r="AD12" s="91">
        <v>30.9</v>
      </c>
    </row>
    <row r="13" spans="1:30" ht="12" customHeight="1" x14ac:dyDescent="0.25">
      <c r="A13" s="57" t="s">
        <v>31</v>
      </c>
      <c r="B13" s="24">
        <v>8</v>
      </c>
      <c r="C13" s="24">
        <v>8</v>
      </c>
      <c r="D13" s="24">
        <v>7</v>
      </c>
      <c r="E13" s="24">
        <v>9</v>
      </c>
      <c r="F13" s="24" t="s">
        <v>5</v>
      </c>
      <c r="G13" s="24" t="s">
        <v>5</v>
      </c>
      <c r="H13" s="24">
        <v>33</v>
      </c>
      <c r="I13" s="24">
        <v>32</v>
      </c>
      <c r="J13" s="24">
        <v>32</v>
      </c>
      <c r="K13" s="24">
        <v>42</v>
      </c>
      <c r="L13" s="24">
        <v>48</v>
      </c>
      <c r="M13" s="24">
        <v>51</v>
      </c>
      <c r="N13" s="24">
        <v>51</v>
      </c>
      <c r="O13" s="24">
        <v>53</v>
      </c>
      <c r="P13" s="25">
        <v>57</v>
      </c>
      <c r="Q13" s="25">
        <v>69</v>
      </c>
      <c r="R13" s="106">
        <v>71</v>
      </c>
      <c r="S13" s="106">
        <v>83</v>
      </c>
      <c r="T13" s="106">
        <v>77</v>
      </c>
      <c r="U13" s="106">
        <v>80</v>
      </c>
      <c r="V13" s="106">
        <v>87</v>
      </c>
      <c r="W13" s="106">
        <v>164</v>
      </c>
      <c r="X13" s="106">
        <v>124</v>
      </c>
      <c r="Y13" s="106">
        <v>141</v>
      </c>
      <c r="Z13" s="106">
        <v>143</v>
      </c>
      <c r="AA13" s="106">
        <v>206</v>
      </c>
      <c r="AB13" s="106">
        <v>209</v>
      </c>
      <c r="AC13" s="91">
        <v>197</v>
      </c>
      <c r="AD13" s="91">
        <v>219</v>
      </c>
    </row>
    <row r="14" spans="1:30" ht="12" customHeight="1" x14ac:dyDescent="0.25">
      <c r="A14" s="57" t="s">
        <v>32</v>
      </c>
      <c r="B14" s="24" t="s">
        <v>3</v>
      </c>
      <c r="C14" s="24">
        <v>282</v>
      </c>
      <c r="D14" s="24">
        <v>228</v>
      </c>
      <c r="E14" s="24">
        <v>233</v>
      </c>
      <c r="F14" s="24">
        <v>265</v>
      </c>
      <c r="G14" s="24">
        <v>252</v>
      </c>
      <c r="H14" s="24">
        <v>325</v>
      </c>
      <c r="I14" s="24">
        <v>364</v>
      </c>
      <c r="J14" s="24">
        <v>389</v>
      </c>
      <c r="K14" s="24">
        <v>396</v>
      </c>
      <c r="L14" s="24">
        <v>423</v>
      </c>
      <c r="M14" s="24">
        <v>445</v>
      </c>
      <c r="N14" s="24">
        <v>441</v>
      </c>
      <c r="O14" s="24">
        <v>463</v>
      </c>
      <c r="P14" s="25">
        <v>493</v>
      </c>
      <c r="Q14" s="25">
        <v>543</v>
      </c>
      <c r="R14" s="106">
        <v>573</v>
      </c>
      <c r="S14" s="106">
        <v>475</v>
      </c>
      <c r="T14" s="106">
        <v>565</v>
      </c>
      <c r="U14" s="106">
        <v>513</v>
      </c>
      <c r="V14" s="106">
        <v>548</v>
      </c>
      <c r="W14" s="106">
        <v>552</v>
      </c>
      <c r="X14" s="106">
        <v>533</v>
      </c>
      <c r="Y14" s="106">
        <v>539</v>
      </c>
      <c r="Z14" s="106">
        <v>593</v>
      </c>
      <c r="AA14" s="106">
        <v>704</v>
      </c>
      <c r="AB14" s="106">
        <f>'Centres de jour'!AB40</f>
        <v>831</v>
      </c>
      <c r="AC14" s="91">
        <v>899</v>
      </c>
      <c r="AD14" s="91">
        <v>727</v>
      </c>
    </row>
    <row r="15" spans="1:30" ht="12" customHeight="1" x14ac:dyDescent="0.25">
      <c r="A15" s="58" t="s">
        <v>33</v>
      </c>
      <c r="B15" s="24" t="s">
        <v>3</v>
      </c>
      <c r="C15" s="24">
        <v>22</v>
      </c>
      <c r="D15" s="24">
        <v>175</v>
      </c>
      <c r="E15" s="24">
        <v>179</v>
      </c>
      <c r="F15" s="24">
        <v>221</v>
      </c>
      <c r="G15" s="24">
        <v>211</v>
      </c>
      <c r="H15" s="24">
        <v>232</v>
      </c>
      <c r="I15" s="24">
        <v>243</v>
      </c>
      <c r="J15" s="24">
        <v>256</v>
      </c>
      <c r="K15" s="24">
        <v>232</v>
      </c>
      <c r="L15" s="24">
        <v>203</v>
      </c>
      <c r="M15" s="24">
        <v>205</v>
      </c>
      <c r="N15" s="24">
        <v>246</v>
      </c>
      <c r="O15" s="24">
        <v>264</v>
      </c>
      <c r="P15" s="25">
        <v>247</v>
      </c>
      <c r="Q15" s="25">
        <v>221</v>
      </c>
      <c r="R15" s="106">
        <v>202</v>
      </c>
      <c r="S15" s="106">
        <v>183</v>
      </c>
      <c r="T15" s="106">
        <v>163</v>
      </c>
      <c r="U15" s="106">
        <v>149</v>
      </c>
      <c r="V15" s="106">
        <v>144</v>
      </c>
      <c r="W15" s="106">
        <v>234</v>
      </c>
      <c r="X15" s="106">
        <v>172</v>
      </c>
      <c r="Y15" s="106">
        <v>228</v>
      </c>
      <c r="Z15" s="106">
        <v>313</v>
      </c>
      <c r="AA15" s="106">
        <v>190</v>
      </c>
      <c r="AB15" s="106">
        <v>373</v>
      </c>
      <c r="AC15">
        <v>373</v>
      </c>
      <c r="AD15" s="91">
        <v>268</v>
      </c>
    </row>
    <row r="16" spans="1:30" ht="20.100000000000001" customHeight="1" x14ac:dyDescent="0.25">
      <c r="A16" s="121" t="s">
        <v>102</v>
      </c>
      <c r="B16" s="59">
        <v>735</v>
      </c>
      <c r="C16" s="59">
        <v>746</v>
      </c>
      <c r="D16" s="59">
        <v>743</v>
      </c>
      <c r="E16" s="59">
        <v>752</v>
      </c>
      <c r="F16" s="59">
        <v>819</v>
      </c>
      <c r="G16" s="59">
        <v>826</v>
      </c>
      <c r="H16" s="59">
        <v>850</v>
      </c>
      <c r="I16" s="59">
        <v>851</v>
      </c>
      <c r="J16" s="59">
        <v>865</v>
      </c>
      <c r="K16" s="59">
        <v>919</v>
      </c>
      <c r="L16" s="59">
        <v>947</v>
      </c>
      <c r="M16" s="59">
        <v>953</v>
      </c>
      <c r="N16" s="59">
        <v>945</v>
      </c>
      <c r="O16" s="59">
        <v>980</v>
      </c>
      <c r="P16" s="88">
        <v>1022</v>
      </c>
      <c r="Q16" s="88">
        <v>992</v>
      </c>
      <c r="R16" s="88">
        <v>981</v>
      </c>
      <c r="S16" s="88">
        <v>1105</v>
      </c>
      <c r="T16" s="88">
        <v>1150</v>
      </c>
      <c r="U16" s="88">
        <v>1175</v>
      </c>
      <c r="V16" s="37">
        <v>1246</v>
      </c>
      <c r="W16" s="37">
        <v>1327</v>
      </c>
      <c r="X16" s="37">
        <v>1329</v>
      </c>
      <c r="Y16" s="37">
        <v>1350</v>
      </c>
      <c r="Z16" s="37">
        <v>1334</v>
      </c>
      <c r="AA16" s="37">
        <v>1378</v>
      </c>
      <c r="AB16" s="37">
        <v>1369</v>
      </c>
      <c r="AC16" s="7">
        <v>1397</v>
      </c>
      <c r="AD16" s="7">
        <v>1394.2</v>
      </c>
    </row>
    <row r="17" spans="1:30" ht="12" customHeight="1" x14ac:dyDescent="0.25">
      <c r="A17" s="122" t="s">
        <v>95</v>
      </c>
      <c r="B17" s="25">
        <v>90</v>
      </c>
      <c r="C17" s="25">
        <v>94</v>
      </c>
      <c r="D17" s="56">
        <v>92</v>
      </c>
      <c r="E17" s="56">
        <v>98</v>
      </c>
      <c r="F17" s="56">
        <v>126</v>
      </c>
      <c r="G17" s="56">
        <v>135</v>
      </c>
      <c r="H17" s="56">
        <v>137</v>
      </c>
      <c r="I17" s="56">
        <v>141</v>
      </c>
      <c r="J17" s="56">
        <v>149</v>
      </c>
      <c r="K17" s="56">
        <v>153</v>
      </c>
      <c r="L17" s="56">
        <v>156</v>
      </c>
      <c r="M17" s="56">
        <v>159</v>
      </c>
      <c r="N17" s="56">
        <v>164</v>
      </c>
      <c r="O17" s="56">
        <v>189</v>
      </c>
      <c r="P17" s="25">
        <v>188</v>
      </c>
      <c r="Q17" s="25">
        <v>179</v>
      </c>
      <c r="R17" s="106">
        <v>182</v>
      </c>
      <c r="S17" s="106">
        <v>166</v>
      </c>
      <c r="T17" s="106">
        <v>172</v>
      </c>
      <c r="U17" s="106">
        <v>174</v>
      </c>
      <c r="V17" s="106">
        <v>187</v>
      </c>
      <c r="W17" s="106">
        <v>213</v>
      </c>
      <c r="X17" s="106">
        <v>203</v>
      </c>
      <c r="Y17" s="106">
        <v>205</v>
      </c>
      <c r="Z17" s="106">
        <v>205</v>
      </c>
      <c r="AA17" s="106">
        <v>209</v>
      </c>
      <c r="AB17" s="106">
        <v>207</v>
      </c>
      <c r="AC17">
        <v>209</v>
      </c>
      <c r="AD17" s="91">
        <v>209.2</v>
      </c>
    </row>
    <row r="18" spans="1:30" ht="12" customHeight="1" x14ac:dyDescent="0.25">
      <c r="A18" s="122" t="s">
        <v>96</v>
      </c>
      <c r="B18" s="25">
        <v>301</v>
      </c>
      <c r="C18" s="25">
        <v>296</v>
      </c>
      <c r="D18" s="56">
        <v>296</v>
      </c>
      <c r="E18" s="56">
        <v>309</v>
      </c>
      <c r="F18" s="56">
        <v>322</v>
      </c>
      <c r="G18" s="56">
        <v>325</v>
      </c>
      <c r="H18" s="56">
        <v>333</v>
      </c>
      <c r="I18" s="56">
        <v>332</v>
      </c>
      <c r="J18" s="56">
        <v>343</v>
      </c>
      <c r="K18" s="56">
        <v>363</v>
      </c>
      <c r="L18" s="56">
        <v>372</v>
      </c>
      <c r="M18" s="56">
        <v>384</v>
      </c>
      <c r="N18" s="56">
        <v>384</v>
      </c>
      <c r="O18" s="56">
        <v>394</v>
      </c>
      <c r="P18" s="25">
        <v>412</v>
      </c>
      <c r="Q18" s="25">
        <v>429</v>
      </c>
      <c r="R18" s="106">
        <v>443</v>
      </c>
      <c r="S18" s="106">
        <v>501</v>
      </c>
      <c r="T18" s="106">
        <v>501</v>
      </c>
      <c r="U18" s="106">
        <v>501</v>
      </c>
      <c r="V18" s="106">
        <v>522</v>
      </c>
      <c r="W18" s="106">
        <v>545</v>
      </c>
      <c r="X18" s="106">
        <v>564</v>
      </c>
      <c r="Y18" s="106">
        <v>570</v>
      </c>
      <c r="Z18" s="106">
        <v>570</v>
      </c>
      <c r="AA18" s="106">
        <v>599</v>
      </c>
      <c r="AB18" s="106">
        <v>599</v>
      </c>
      <c r="AC18" s="91">
        <v>595</v>
      </c>
      <c r="AD18" s="91">
        <v>571</v>
      </c>
    </row>
    <row r="19" spans="1:30" ht="12" customHeight="1" x14ac:dyDescent="0.25">
      <c r="A19" s="122" t="s">
        <v>97</v>
      </c>
      <c r="B19" s="25">
        <v>234</v>
      </c>
      <c r="C19" s="25">
        <v>242</v>
      </c>
      <c r="D19" s="56">
        <v>234</v>
      </c>
      <c r="E19" s="56">
        <v>228</v>
      </c>
      <c r="F19" s="56">
        <v>247</v>
      </c>
      <c r="G19" s="56">
        <v>247</v>
      </c>
      <c r="H19" s="56">
        <v>261</v>
      </c>
      <c r="I19" s="56">
        <v>262</v>
      </c>
      <c r="J19" s="56">
        <v>256</v>
      </c>
      <c r="K19" s="56">
        <v>282</v>
      </c>
      <c r="L19" s="56">
        <v>307</v>
      </c>
      <c r="M19" s="56">
        <v>297</v>
      </c>
      <c r="N19" s="56">
        <v>289</v>
      </c>
      <c r="O19" s="56">
        <v>276</v>
      </c>
      <c r="P19" s="25">
        <v>293</v>
      </c>
      <c r="Q19" s="25">
        <v>305</v>
      </c>
      <c r="R19" s="106">
        <v>283</v>
      </c>
      <c r="S19" s="106">
        <v>364</v>
      </c>
      <c r="T19" s="106">
        <v>401</v>
      </c>
      <c r="U19" s="106">
        <v>423</v>
      </c>
      <c r="V19" s="106">
        <v>451</v>
      </c>
      <c r="W19" s="106">
        <v>473</v>
      </c>
      <c r="X19" s="106">
        <v>482</v>
      </c>
      <c r="Y19" s="106">
        <v>474</v>
      </c>
      <c r="Z19" s="106">
        <v>474</v>
      </c>
      <c r="AA19" s="106">
        <v>490</v>
      </c>
      <c r="AB19" s="106">
        <v>499</v>
      </c>
      <c r="AC19" s="91">
        <v>522</v>
      </c>
      <c r="AD19" s="91">
        <v>543</v>
      </c>
    </row>
    <row r="20" spans="1:30" ht="12" customHeight="1" x14ac:dyDescent="0.25">
      <c r="A20" s="123" t="s">
        <v>98</v>
      </c>
      <c r="B20" s="25">
        <v>110</v>
      </c>
      <c r="C20" s="25">
        <v>114</v>
      </c>
      <c r="D20" s="56">
        <v>121</v>
      </c>
      <c r="E20" s="56">
        <v>117</v>
      </c>
      <c r="F20" s="56">
        <v>124</v>
      </c>
      <c r="G20" s="56">
        <v>119</v>
      </c>
      <c r="H20" s="56">
        <v>119</v>
      </c>
      <c r="I20" s="56">
        <v>116</v>
      </c>
      <c r="J20" s="56">
        <v>117</v>
      </c>
      <c r="K20" s="56">
        <v>121</v>
      </c>
      <c r="L20" s="56">
        <v>112</v>
      </c>
      <c r="M20" s="56">
        <v>113</v>
      </c>
      <c r="N20" s="56">
        <v>108</v>
      </c>
      <c r="O20" s="56">
        <v>121</v>
      </c>
      <c r="P20" s="25">
        <v>129</v>
      </c>
      <c r="Q20" s="25">
        <v>79</v>
      </c>
      <c r="R20" s="106">
        <v>73</v>
      </c>
      <c r="S20" s="106">
        <v>74</v>
      </c>
      <c r="T20" s="106">
        <v>76</v>
      </c>
      <c r="U20" s="106">
        <v>77</v>
      </c>
      <c r="V20" s="106">
        <v>86</v>
      </c>
      <c r="W20" s="106">
        <v>96</v>
      </c>
      <c r="X20" s="106">
        <v>80</v>
      </c>
      <c r="Y20" s="106">
        <v>101</v>
      </c>
      <c r="Z20" s="106">
        <v>85</v>
      </c>
      <c r="AA20" s="106">
        <v>80</v>
      </c>
      <c r="AB20" s="106">
        <v>64</v>
      </c>
      <c r="AC20" s="91">
        <v>71</v>
      </c>
      <c r="AD20" s="91">
        <v>71</v>
      </c>
    </row>
    <row r="21" spans="1:30" ht="20.100000000000001" customHeight="1" x14ac:dyDescent="0.25">
      <c r="A21" s="86" t="s">
        <v>56</v>
      </c>
      <c r="B21" s="59">
        <v>1294</v>
      </c>
      <c r="C21" s="59">
        <v>1309</v>
      </c>
      <c r="D21" s="59">
        <v>1351</v>
      </c>
      <c r="E21" s="59">
        <v>1358</v>
      </c>
      <c r="F21" s="59">
        <v>1417</v>
      </c>
      <c r="G21" s="59">
        <v>1494</v>
      </c>
      <c r="H21" s="59">
        <v>1516</v>
      </c>
      <c r="I21" s="59">
        <v>1536</v>
      </c>
      <c r="J21" s="59">
        <v>1510</v>
      </c>
      <c r="K21" s="59">
        <v>1482</v>
      </c>
      <c r="L21" s="59">
        <v>1524</v>
      </c>
      <c r="M21" s="59">
        <v>1483</v>
      </c>
      <c r="N21" s="59">
        <v>1603</v>
      </c>
      <c r="O21" s="59">
        <v>1643</v>
      </c>
      <c r="P21" s="88">
        <v>1693</v>
      </c>
      <c r="Q21" s="88">
        <v>1795</v>
      </c>
      <c r="R21" s="88">
        <v>1874</v>
      </c>
      <c r="S21" s="88">
        <v>1942</v>
      </c>
      <c r="T21" s="88">
        <v>1914</v>
      </c>
      <c r="U21" s="88">
        <v>1962</v>
      </c>
      <c r="V21" s="37">
        <v>1921</v>
      </c>
      <c r="W21" s="37">
        <v>1806</v>
      </c>
      <c r="X21" s="37">
        <v>1752</v>
      </c>
      <c r="Y21" s="37">
        <v>1763</v>
      </c>
      <c r="Z21" s="37">
        <v>1775</v>
      </c>
      <c r="AA21" s="37">
        <v>1693</v>
      </c>
      <c r="AB21" s="37">
        <v>1802</v>
      </c>
      <c r="AC21" s="37">
        <v>1839</v>
      </c>
      <c r="AD21" s="37">
        <v>1805</v>
      </c>
    </row>
    <row r="22" spans="1:30" ht="12" customHeight="1" x14ac:dyDescent="0.25">
      <c r="A22" s="122" t="s">
        <v>99</v>
      </c>
      <c r="B22" s="25">
        <v>506</v>
      </c>
      <c r="C22" s="25">
        <v>503</v>
      </c>
      <c r="D22" s="56">
        <v>542</v>
      </c>
      <c r="E22" s="56">
        <v>521</v>
      </c>
      <c r="F22" s="56">
        <v>578</v>
      </c>
      <c r="G22" s="56">
        <v>612</v>
      </c>
      <c r="H22" s="56">
        <v>654</v>
      </c>
      <c r="I22" s="56">
        <v>664</v>
      </c>
      <c r="J22" s="56">
        <v>676</v>
      </c>
      <c r="K22" s="56">
        <v>674</v>
      </c>
      <c r="L22" s="56">
        <v>508</v>
      </c>
      <c r="M22" s="56">
        <v>467</v>
      </c>
      <c r="N22" s="56">
        <v>373</v>
      </c>
      <c r="O22" s="56">
        <v>361</v>
      </c>
      <c r="P22" s="25">
        <v>380</v>
      </c>
      <c r="Q22" s="25">
        <v>394</v>
      </c>
      <c r="R22" s="106">
        <v>407</v>
      </c>
      <c r="S22" s="106">
        <v>533</v>
      </c>
      <c r="T22" s="106">
        <v>535</v>
      </c>
      <c r="U22" s="106">
        <v>531</v>
      </c>
      <c r="V22" s="106">
        <v>470</v>
      </c>
      <c r="W22" s="106">
        <v>436</v>
      </c>
      <c r="X22" s="106">
        <v>498</v>
      </c>
      <c r="Y22" s="106">
        <v>485</v>
      </c>
      <c r="Z22" s="106">
        <v>459</v>
      </c>
      <c r="AA22" s="106">
        <v>473</v>
      </c>
      <c r="AB22" s="106">
        <v>471</v>
      </c>
      <c r="AC22" s="91">
        <v>488</v>
      </c>
      <c r="AD22" s="91">
        <v>425</v>
      </c>
    </row>
    <row r="23" spans="1:30" ht="12" customHeight="1" x14ac:dyDescent="0.25">
      <c r="A23" s="122" t="s">
        <v>100</v>
      </c>
      <c r="B23" s="25">
        <v>519</v>
      </c>
      <c r="C23" s="25">
        <v>522</v>
      </c>
      <c r="D23" s="56">
        <v>505</v>
      </c>
      <c r="E23" s="56">
        <v>506</v>
      </c>
      <c r="F23" s="56">
        <v>511</v>
      </c>
      <c r="G23" s="56">
        <v>524</v>
      </c>
      <c r="H23" s="56">
        <v>513</v>
      </c>
      <c r="I23" s="56">
        <v>509</v>
      </c>
      <c r="J23" s="56">
        <v>492</v>
      </c>
      <c r="K23" s="56">
        <v>488</v>
      </c>
      <c r="L23" s="56">
        <v>491</v>
      </c>
      <c r="M23" s="56">
        <v>484</v>
      </c>
      <c r="N23" s="56">
        <v>555</v>
      </c>
      <c r="O23" s="56">
        <v>569</v>
      </c>
      <c r="P23" s="25">
        <v>546</v>
      </c>
      <c r="Q23" s="25">
        <v>572</v>
      </c>
      <c r="R23" s="106">
        <v>577</v>
      </c>
      <c r="S23" s="106">
        <v>661</v>
      </c>
      <c r="T23" s="106">
        <v>654</v>
      </c>
      <c r="U23" s="106">
        <v>671</v>
      </c>
      <c r="V23" s="106">
        <v>662</v>
      </c>
      <c r="W23" s="106">
        <v>661</v>
      </c>
      <c r="X23" s="106">
        <v>595</v>
      </c>
      <c r="Y23" s="106">
        <v>655</v>
      </c>
      <c r="Z23" s="106">
        <v>668</v>
      </c>
      <c r="AA23" s="106">
        <v>600</v>
      </c>
      <c r="AB23" s="106">
        <v>640</v>
      </c>
      <c r="AC23" s="91">
        <v>661</v>
      </c>
      <c r="AD23" s="91">
        <v>655</v>
      </c>
    </row>
    <row r="24" spans="1:30" ht="12" customHeight="1" x14ac:dyDescent="0.25">
      <c r="A24" s="122" t="s">
        <v>101</v>
      </c>
      <c r="B24" s="25">
        <v>269</v>
      </c>
      <c r="C24" s="25">
        <v>284</v>
      </c>
      <c r="D24" s="56">
        <v>304</v>
      </c>
      <c r="E24" s="56">
        <v>331</v>
      </c>
      <c r="F24" s="56">
        <v>328</v>
      </c>
      <c r="G24" s="56">
        <v>358</v>
      </c>
      <c r="H24" s="56">
        <v>349</v>
      </c>
      <c r="I24" s="56">
        <v>363</v>
      </c>
      <c r="J24" s="56">
        <v>342</v>
      </c>
      <c r="K24" s="56">
        <v>320</v>
      </c>
      <c r="L24" s="56">
        <v>525</v>
      </c>
      <c r="M24" s="56">
        <v>532</v>
      </c>
      <c r="N24" s="56">
        <v>675</v>
      </c>
      <c r="O24" s="56">
        <v>713</v>
      </c>
      <c r="P24" s="25">
        <v>767</v>
      </c>
      <c r="Q24" s="25">
        <v>829</v>
      </c>
      <c r="R24" s="106">
        <v>890</v>
      </c>
      <c r="S24" s="106">
        <v>748</v>
      </c>
      <c r="T24" s="106">
        <v>725</v>
      </c>
      <c r="U24" s="106">
        <v>760</v>
      </c>
      <c r="V24" s="106">
        <v>789</v>
      </c>
      <c r="W24" s="106">
        <v>709</v>
      </c>
      <c r="X24" s="106">
        <v>659</v>
      </c>
      <c r="Y24" s="106">
        <v>623</v>
      </c>
      <c r="Z24" s="106">
        <v>648</v>
      </c>
      <c r="AA24" s="106">
        <v>611</v>
      </c>
      <c r="AB24" s="106">
        <v>653</v>
      </c>
      <c r="AC24" s="91">
        <v>660</v>
      </c>
      <c r="AD24" s="91">
        <v>692</v>
      </c>
    </row>
    <row r="25" spans="1:30" ht="12" customHeight="1" x14ac:dyDescent="0.25">
      <c r="A25" s="122" t="s">
        <v>98</v>
      </c>
      <c r="B25" s="24" t="s">
        <v>5</v>
      </c>
      <c r="C25" s="24" t="s">
        <v>5</v>
      </c>
      <c r="D25" s="24" t="s">
        <v>5</v>
      </c>
      <c r="E25" s="24" t="s">
        <v>5</v>
      </c>
      <c r="F25" s="24" t="s">
        <v>5</v>
      </c>
      <c r="G25" s="24" t="s">
        <v>5</v>
      </c>
      <c r="H25" s="24" t="s">
        <v>5</v>
      </c>
      <c r="I25" s="24" t="s">
        <v>5</v>
      </c>
      <c r="J25" s="24" t="s">
        <v>5</v>
      </c>
      <c r="K25" s="24" t="s">
        <v>5</v>
      </c>
      <c r="L25" s="24" t="s">
        <v>5</v>
      </c>
      <c r="M25" s="24" t="s">
        <v>5</v>
      </c>
      <c r="N25" s="24" t="s">
        <v>5</v>
      </c>
      <c r="O25" s="24" t="s">
        <v>5</v>
      </c>
      <c r="P25" s="24" t="s">
        <v>5</v>
      </c>
      <c r="Q25" s="24" t="s">
        <v>5</v>
      </c>
      <c r="R25" s="24" t="s">
        <v>5</v>
      </c>
      <c r="S25" s="24" t="s">
        <v>5</v>
      </c>
      <c r="T25" s="24" t="s">
        <v>5</v>
      </c>
      <c r="U25" s="24" t="s">
        <v>5</v>
      </c>
      <c r="V25" s="24" t="s">
        <v>5</v>
      </c>
      <c r="W25" s="24" t="s">
        <v>5</v>
      </c>
      <c r="X25" s="24" t="s">
        <v>5</v>
      </c>
      <c r="Y25" s="24" t="s">
        <v>5</v>
      </c>
      <c r="Z25" s="24" t="s">
        <v>5</v>
      </c>
      <c r="AA25" s="106">
        <v>9</v>
      </c>
      <c r="AB25" s="106">
        <v>38</v>
      </c>
      <c r="AC25" s="106">
        <v>30</v>
      </c>
      <c r="AD25" s="106">
        <v>33</v>
      </c>
    </row>
    <row r="26" spans="1:30" ht="12" customHeight="1" x14ac:dyDescent="0.25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1"/>
    </row>
    <row r="27" spans="1:30" ht="12" customHeight="1" x14ac:dyDescent="0.25">
      <c r="A27" s="1" t="s">
        <v>72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30" ht="12" customHeight="1" x14ac:dyDescent="0.25">
      <c r="A28" s="99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30" ht="12" customHeight="1" x14ac:dyDescent="0.25">
      <c r="A29" s="1" t="s">
        <v>24</v>
      </c>
      <c r="B29" s="9"/>
      <c r="C29" s="9"/>
      <c r="D29" s="9"/>
      <c r="E29" s="9"/>
      <c r="F29" s="9"/>
      <c r="G29" s="9"/>
      <c r="H29" s="9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</row>
    <row r="30" spans="1:30" ht="12" customHeight="1" x14ac:dyDescent="0.25">
      <c r="A30" s="44" t="s">
        <v>83</v>
      </c>
      <c r="B30" s="9"/>
      <c r="C30" s="9"/>
      <c r="D30" s="9"/>
      <c r="E30" s="9"/>
      <c r="F30" s="9"/>
      <c r="G30" s="9"/>
      <c r="H30" s="9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</row>
    <row r="31" spans="1:30" ht="12" customHeight="1" x14ac:dyDescent="0.25">
      <c r="A31" s="92" t="s">
        <v>89</v>
      </c>
      <c r="B31" s="9"/>
      <c r="C31" s="9"/>
      <c r="D31" s="9"/>
      <c r="E31" s="9"/>
      <c r="F31" s="9"/>
      <c r="G31" s="9"/>
      <c r="H31" s="9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</row>
    <row r="32" spans="1:30" ht="12" customHeight="1" x14ac:dyDescent="0.25">
      <c r="A32" s="1" t="s">
        <v>90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30" ht="12" customHeight="1" x14ac:dyDescent="0.25">
      <c r="A33" s="1" t="s">
        <v>57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30" ht="12" customHeight="1" x14ac:dyDescent="0.25">
      <c r="A34" s="38" t="s">
        <v>103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30" ht="12" customHeight="1" x14ac:dyDescent="0.25">
      <c r="A35" s="44" t="s">
        <v>104</v>
      </c>
      <c r="B35" s="9"/>
      <c r="C35" s="9"/>
      <c r="D35" s="9"/>
      <c r="E35" s="9"/>
      <c r="F35" s="9"/>
      <c r="G35" s="9"/>
      <c r="H35" s="9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</row>
    <row r="36" spans="1:30" ht="12" customHeight="1" x14ac:dyDescent="0.25">
      <c r="A36" s="44" t="s">
        <v>105</v>
      </c>
      <c r="B36" s="9"/>
      <c r="C36" s="9"/>
      <c r="D36" s="9"/>
      <c r="E36" s="9"/>
      <c r="F36" s="9"/>
      <c r="G36" s="9"/>
      <c r="H36" s="9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1:30" ht="12" customHeight="1" x14ac:dyDescent="0.25">
      <c r="A37" s="44" t="s">
        <v>106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30" ht="12" customHeight="1" x14ac:dyDescent="0.25">
      <c r="A38" s="60" t="s">
        <v>107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30" ht="12" customHeight="1" x14ac:dyDescent="0.25">
      <c r="A39" s="44" t="s">
        <v>108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30" ht="12" customHeight="1" x14ac:dyDescent="0.25">
      <c r="A40" s="44" t="s">
        <v>80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30" ht="12" customHeight="1" x14ac:dyDescent="0.25">
      <c r="A41" s="60" t="s">
        <v>109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30" ht="12" customHeight="1" x14ac:dyDescent="0.25">
      <c r="A42" s="44" t="s">
        <v>110</v>
      </c>
      <c r="B42" s="9"/>
      <c r="C42" s="9"/>
      <c r="D42" s="9"/>
      <c r="E42" s="9"/>
      <c r="F42" s="9"/>
      <c r="G42" s="9"/>
      <c r="H42" s="9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</row>
    <row r="43" spans="1:30" ht="12" customHeight="1" x14ac:dyDescent="0.25">
      <c r="A43" s="92" t="s">
        <v>81</v>
      </c>
      <c r="B43" s="9"/>
      <c r="C43" s="9"/>
      <c r="D43" s="9"/>
      <c r="E43" s="9"/>
      <c r="F43" s="9"/>
      <c r="G43" s="9"/>
      <c r="H43" s="9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</row>
    <row r="44" spans="1:30" ht="15.75" customHeight="1" x14ac:dyDescent="0.25">
      <c r="A44" s="2" t="s">
        <v>92</v>
      </c>
      <c r="B44" s="9"/>
      <c r="C44" s="9"/>
      <c r="D44" s="9"/>
      <c r="E44" s="9"/>
      <c r="F44" s="9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100"/>
      <c r="AA44" s="100"/>
      <c r="AB44" s="100"/>
      <c r="AC44" s="124"/>
      <c r="AD44" s="124" t="s">
        <v>113</v>
      </c>
    </row>
    <row r="45" spans="1:30" ht="3.75" customHeight="1" x14ac:dyDescent="0.25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</row>
    <row r="48" spans="1:30" x14ac:dyDescent="0.25">
      <c r="AD48" s="127"/>
    </row>
    <row r="49" spans="2:30" x14ac:dyDescent="0.25">
      <c r="AD49" s="127"/>
    </row>
    <row r="50" spans="2:30" x14ac:dyDescent="0.25">
      <c r="AD50" s="127"/>
    </row>
    <row r="51" spans="2:30" x14ac:dyDescent="0.25">
      <c r="AD51" s="127"/>
    </row>
    <row r="52" spans="2:30" x14ac:dyDescent="0.25">
      <c r="AD52" s="127"/>
    </row>
    <row r="53" spans="2:30" x14ac:dyDescent="0.25">
      <c r="AD53" s="127"/>
    </row>
    <row r="54" spans="2:30" x14ac:dyDescent="0.25">
      <c r="AD54" s="127"/>
    </row>
    <row r="55" spans="2:30" x14ac:dyDescent="0.25">
      <c r="AD55" s="127"/>
    </row>
    <row r="56" spans="2:30" x14ac:dyDescent="0.25">
      <c r="AD56" s="127"/>
    </row>
    <row r="57" spans="2:30" x14ac:dyDescent="0.25">
      <c r="AD57" s="127"/>
    </row>
    <row r="58" spans="2:30" x14ac:dyDescent="0.25">
      <c r="AD58" s="127"/>
    </row>
    <row r="59" spans="2:30" x14ac:dyDescent="0.25">
      <c r="AD59" s="127"/>
    </row>
    <row r="60" spans="2:30" x14ac:dyDescent="0.25">
      <c r="AD60" s="127"/>
    </row>
    <row r="61" spans="2:30" x14ac:dyDescent="0.25">
      <c r="AD61" s="127"/>
    </row>
    <row r="62" spans="2:30" x14ac:dyDescent="0.25">
      <c r="AD62" s="127"/>
    </row>
    <row r="64" spans="2:30" x14ac:dyDescent="0.25"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</row>
    <row r="65" spans="2:30" x14ac:dyDescent="0.25"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</row>
    <row r="66" spans="2:30" x14ac:dyDescent="0.25"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</row>
    <row r="67" spans="2:30" x14ac:dyDescent="0.25"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  <c r="AB67" s="91"/>
      <c r="AC67" s="91"/>
      <c r="AD67" s="91"/>
    </row>
    <row r="68" spans="2:30" x14ac:dyDescent="0.25"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</row>
    <row r="69" spans="2:30" x14ac:dyDescent="0.25"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1"/>
      <c r="Z69" s="91"/>
      <c r="AA69" s="91"/>
      <c r="AB69" s="91"/>
      <c r="AC69" s="91"/>
      <c r="AD69" s="91"/>
    </row>
    <row r="70" spans="2:30" x14ac:dyDescent="0.25"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</row>
    <row r="71" spans="2:30" x14ac:dyDescent="0.25"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91"/>
      <c r="N71" s="91"/>
      <c r="O71" s="91"/>
      <c r="P71" s="91"/>
      <c r="Q71" s="91"/>
      <c r="R71" s="91"/>
      <c r="S71" s="91"/>
      <c r="T71" s="91"/>
      <c r="U71" s="91"/>
      <c r="V71" s="91"/>
      <c r="W71" s="91"/>
      <c r="X71" s="91"/>
      <c r="Y71" s="91"/>
      <c r="Z71" s="91"/>
      <c r="AA71" s="91"/>
      <c r="AB71" s="91"/>
      <c r="AC71" s="91"/>
      <c r="AD71" s="91"/>
    </row>
    <row r="72" spans="2:30" x14ac:dyDescent="0.25"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1"/>
      <c r="Z72" s="91"/>
      <c r="AA72" s="91"/>
      <c r="AB72" s="91"/>
      <c r="AC72" s="91"/>
      <c r="AD72" s="91"/>
    </row>
    <row r="73" spans="2:30" x14ac:dyDescent="0.25"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91"/>
      <c r="N73" s="91"/>
      <c r="O73" s="91"/>
      <c r="P73" s="91"/>
      <c r="Q73" s="91"/>
      <c r="R73" s="91"/>
      <c r="S73" s="91"/>
      <c r="T73" s="91"/>
      <c r="U73" s="91"/>
      <c r="V73" s="91"/>
      <c r="W73" s="91"/>
      <c r="X73" s="91"/>
      <c r="Y73" s="91"/>
      <c r="Z73" s="91"/>
      <c r="AA73" s="91"/>
      <c r="AB73" s="91"/>
      <c r="AC73" s="91"/>
      <c r="AD73" s="91"/>
    </row>
    <row r="74" spans="2:30" x14ac:dyDescent="0.25"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1"/>
      <c r="Z74" s="91"/>
      <c r="AA74" s="91"/>
      <c r="AB74" s="91"/>
      <c r="AC74" s="91"/>
      <c r="AD74" s="91"/>
    </row>
    <row r="75" spans="2:30" x14ac:dyDescent="0.25"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1"/>
      <c r="Z75" s="91"/>
      <c r="AA75" s="91"/>
      <c r="AB75" s="91"/>
      <c r="AC75" s="91"/>
      <c r="AD75" s="91"/>
    </row>
    <row r="76" spans="2:30" x14ac:dyDescent="0.25"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91"/>
      <c r="N76" s="91"/>
      <c r="O76" s="91"/>
      <c r="P76" s="91"/>
      <c r="Q76" s="91"/>
      <c r="R76" s="91"/>
      <c r="S76" s="91"/>
      <c r="T76" s="91"/>
      <c r="U76" s="91"/>
      <c r="V76" s="91"/>
      <c r="W76" s="91"/>
      <c r="X76" s="91"/>
      <c r="Y76" s="91"/>
      <c r="Z76" s="91"/>
      <c r="AA76" s="91"/>
      <c r="AB76" s="91"/>
      <c r="AC76" s="91"/>
      <c r="AD76" s="91"/>
    </row>
    <row r="77" spans="2:30" x14ac:dyDescent="0.25"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1"/>
      <c r="Z77" s="91"/>
      <c r="AA77" s="91"/>
      <c r="AB77" s="91"/>
      <c r="AC77" s="91"/>
      <c r="AD77" s="91"/>
    </row>
    <row r="78" spans="2:30" x14ac:dyDescent="0.25"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1"/>
      <c r="V78" s="91"/>
      <c r="W78" s="91"/>
      <c r="X78" s="91"/>
      <c r="Y78" s="91"/>
      <c r="Z78" s="91"/>
      <c r="AA78" s="91"/>
      <c r="AB78" s="91"/>
      <c r="AC78" s="91"/>
      <c r="AD78" s="91"/>
    </row>
    <row r="79" spans="2:30" x14ac:dyDescent="0.25"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1"/>
      <c r="Z79" s="91"/>
      <c r="AA79" s="91"/>
      <c r="AB79" s="91"/>
      <c r="AC79" s="91"/>
      <c r="AD79" s="91"/>
    </row>
    <row r="80" spans="2:30" x14ac:dyDescent="0.25"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1"/>
      <c r="V80" s="91"/>
      <c r="W80" s="91"/>
      <c r="X80" s="91"/>
      <c r="Y80" s="91"/>
      <c r="Z80" s="91"/>
      <c r="AA80" s="91"/>
      <c r="AB80" s="91"/>
      <c r="AC80" s="91"/>
      <c r="AD80" s="91"/>
    </row>
    <row r="81" spans="2:30" x14ac:dyDescent="0.25"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1"/>
      <c r="Z81" s="91"/>
      <c r="AA81" s="91"/>
      <c r="AB81" s="91"/>
      <c r="AC81" s="91"/>
      <c r="AD81" s="91"/>
    </row>
    <row r="82" spans="2:30" x14ac:dyDescent="0.25"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</row>
    <row r="83" spans="2:30" x14ac:dyDescent="0.25"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  <c r="AA83" s="91"/>
      <c r="AB83" s="91"/>
      <c r="AC83" s="91"/>
      <c r="AD83" s="91"/>
    </row>
    <row r="84" spans="2:30" x14ac:dyDescent="0.25"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  <c r="AA84" s="91"/>
      <c r="AB84" s="91"/>
      <c r="AC84" s="91"/>
      <c r="AD84" s="91"/>
    </row>
    <row r="85" spans="2:30" x14ac:dyDescent="0.25"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1"/>
      <c r="T85" s="91"/>
      <c r="U85" s="91"/>
      <c r="V85" s="91"/>
      <c r="W85" s="91"/>
      <c r="X85" s="91"/>
      <c r="Y85" s="91"/>
      <c r="Z85" s="91"/>
      <c r="AA85" s="91"/>
      <c r="AB85" s="91"/>
      <c r="AC85" s="91"/>
      <c r="AD85" s="91"/>
    </row>
  </sheetData>
  <phoneticPr fontId="0" type="noConversion"/>
  <pageMargins left="0.7" right="0.7" top="0.75" bottom="0.75" header="0.3" footer="0.3"/>
  <pageSetup paperSize="9" scale="53" fitToHeight="0" orientation="landscape" r:id="rId1"/>
  <headerFooter alignWithMargins="0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37CB2-FF9A-4E56-B86D-6D3DF9FBDF38}">
  <sheetPr>
    <pageSetUpPr fitToPage="1"/>
  </sheetPr>
  <dimension ref="A1:AD69"/>
  <sheetViews>
    <sheetView zoomScaleNormal="100" workbookViewId="0">
      <pane xSplit="1" ySplit="10" topLeftCell="I11" activePane="bottomRight" state="frozen"/>
      <selection pane="topRight" activeCell="B1" sqref="B1"/>
      <selection pane="bottomLeft" activeCell="A11" sqref="A11"/>
      <selection pane="bottomRight" activeCell="AE1" sqref="AE1"/>
    </sheetView>
  </sheetViews>
  <sheetFormatPr baseColWidth="10" defaultColWidth="16" defaultRowHeight="10.15" customHeight="1" x14ac:dyDescent="0.25"/>
  <cols>
    <col min="1" max="1" width="67.19921875" style="3" customWidth="1"/>
    <col min="2" max="23" width="7.3984375" style="3" customWidth="1"/>
    <col min="24" max="27" width="7.3984375" style="73" customWidth="1"/>
    <col min="28" max="30" width="7.3984375" style="3" customWidth="1"/>
    <col min="31" max="16384" width="16" style="3"/>
  </cols>
  <sheetData>
    <row r="1" spans="1:30" ht="34.5" customHeight="1" x14ac:dyDescent="0.25">
      <c r="A1" s="64" t="s">
        <v>38</v>
      </c>
      <c r="X1" s="3"/>
      <c r="Y1" s="3"/>
      <c r="Z1" s="3"/>
      <c r="AA1" s="3"/>
    </row>
    <row r="2" spans="1:30" ht="4.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8"/>
      <c r="Y2" s="68"/>
      <c r="Z2" s="68"/>
      <c r="AA2" s="68"/>
      <c r="AB2" s="65"/>
      <c r="AC2" s="65"/>
      <c r="AD2" s="65"/>
    </row>
    <row r="3" spans="1:30" s="16" customFormat="1" ht="39.75" customHeight="1" x14ac:dyDescent="0.25">
      <c r="A3" s="32" t="s">
        <v>37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0" s="19" customFormat="1" ht="13.5" customHeight="1" x14ac:dyDescent="0.2">
      <c r="A4" s="32" t="s">
        <v>39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Z4" s="66"/>
      <c r="AA4" s="66"/>
      <c r="AC4" s="66"/>
      <c r="AD4" s="66" t="s">
        <v>87</v>
      </c>
    </row>
    <row r="5" spans="1:30" s="23" customFormat="1" ht="13.5" customHeight="1" x14ac:dyDescent="0.25">
      <c r="A5" s="34" t="s">
        <v>2</v>
      </c>
      <c r="B5" s="20"/>
      <c r="C5" s="20"/>
      <c r="D5" s="20"/>
      <c r="E5" s="21"/>
      <c r="F5" s="33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Z5" s="22"/>
      <c r="AA5" s="22"/>
      <c r="AC5" s="22"/>
      <c r="AD5" s="22" t="s">
        <v>0</v>
      </c>
    </row>
    <row r="6" spans="1:30" s="16" customFormat="1" ht="4.1500000000000004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0" s="16" customFormat="1" ht="4.1500000000000004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s="24" customFormat="1" ht="12" customHeight="1" x14ac:dyDescent="0.25">
      <c r="A8" s="31"/>
      <c r="B8" s="31">
        <v>1996</v>
      </c>
      <c r="C8" s="31">
        <v>1997</v>
      </c>
      <c r="D8" s="31">
        <v>1998</v>
      </c>
      <c r="E8" s="31">
        <v>1999</v>
      </c>
      <c r="F8" s="31">
        <v>2000</v>
      </c>
      <c r="G8" s="31">
        <v>2001</v>
      </c>
      <c r="H8" s="31">
        <v>2002</v>
      </c>
      <c r="I8" s="31">
        <v>2003</v>
      </c>
      <c r="J8" s="31">
        <v>2004</v>
      </c>
      <c r="K8" s="31">
        <v>2005</v>
      </c>
      <c r="L8" s="31">
        <v>2006</v>
      </c>
      <c r="M8" s="31">
        <v>2007</v>
      </c>
      <c r="N8" s="95">
        <v>2008</v>
      </c>
      <c r="O8" s="95">
        <v>2009</v>
      </c>
      <c r="P8" s="35">
        <v>2010</v>
      </c>
      <c r="Q8" s="35">
        <v>2011</v>
      </c>
      <c r="R8" s="35">
        <v>2012</v>
      </c>
      <c r="S8" s="35">
        <v>2013</v>
      </c>
      <c r="T8" s="35">
        <v>2014</v>
      </c>
      <c r="U8" s="35">
        <v>2015</v>
      </c>
      <c r="V8" s="35">
        <v>2016</v>
      </c>
      <c r="W8" s="35">
        <v>2017</v>
      </c>
      <c r="X8" s="35">
        <v>2018</v>
      </c>
      <c r="Y8" s="35">
        <v>2019</v>
      </c>
      <c r="Z8" s="35">
        <v>2020</v>
      </c>
      <c r="AA8" s="35">
        <v>2021</v>
      </c>
      <c r="AB8" s="35">
        <v>2022</v>
      </c>
      <c r="AC8" s="35">
        <v>2023</v>
      </c>
      <c r="AD8" s="35">
        <v>2024</v>
      </c>
    </row>
    <row r="9" spans="1:30" s="24" customFormat="1" ht="4.1500000000000004" customHeight="1" x14ac:dyDescent="0.25">
      <c r="A9" s="2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93"/>
      <c r="O9" s="93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0" s="24" customFormat="1" ht="4.1500000000000004" customHeight="1" x14ac:dyDescent="0.25">
      <c r="A10" s="25"/>
      <c r="N10" s="69"/>
      <c r="O10" s="69"/>
    </row>
    <row r="11" spans="1:30" s="24" customFormat="1" ht="20.100000000000001" customHeight="1" x14ac:dyDescent="0.25">
      <c r="A11" s="85" t="s">
        <v>70</v>
      </c>
      <c r="O11" s="69"/>
      <c r="P11" s="69"/>
    </row>
    <row r="12" spans="1:30" s="4" customFormat="1" ht="20.100000000000001" customHeight="1" x14ac:dyDescent="0.25">
      <c r="A12" s="40" t="s">
        <v>26</v>
      </c>
      <c r="B12" s="42">
        <v>90</v>
      </c>
      <c r="C12" s="42">
        <v>92</v>
      </c>
      <c r="D12" s="42">
        <v>92</v>
      </c>
      <c r="E12" s="42">
        <v>106</v>
      </c>
      <c r="F12" s="42">
        <v>126</v>
      </c>
      <c r="G12" s="42">
        <v>126</v>
      </c>
      <c r="H12" s="42">
        <v>131</v>
      </c>
      <c r="I12" s="42">
        <v>132</v>
      </c>
      <c r="J12" s="42">
        <v>141</v>
      </c>
      <c r="K12" s="42">
        <v>150</v>
      </c>
      <c r="L12" s="42">
        <v>149</v>
      </c>
      <c r="M12" s="42">
        <v>155</v>
      </c>
      <c r="N12" s="42">
        <v>162</v>
      </c>
      <c r="O12" s="42">
        <v>173</v>
      </c>
      <c r="P12" s="81">
        <v>173</v>
      </c>
      <c r="Q12" s="81">
        <v>177</v>
      </c>
      <c r="R12" s="82">
        <v>179</v>
      </c>
      <c r="S12" s="112">
        <v>166</v>
      </c>
      <c r="T12" s="112">
        <v>176</v>
      </c>
      <c r="U12" s="112">
        <v>176</v>
      </c>
      <c r="V12" s="112">
        <v>211</v>
      </c>
      <c r="W12" s="112">
        <v>211</v>
      </c>
      <c r="X12" s="112">
        <v>219</v>
      </c>
      <c r="Y12" s="112">
        <v>212</v>
      </c>
      <c r="Z12" s="112">
        <v>210</v>
      </c>
      <c r="AA12" s="112">
        <v>214</v>
      </c>
      <c r="AB12" s="112">
        <v>214</v>
      </c>
      <c r="AC12" s="7">
        <v>217</v>
      </c>
      <c r="AD12" s="7">
        <v>216</v>
      </c>
    </row>
    <row r="13" spans="1:30" s="4" customFormat="1" ht="12" customHeight="1" x14ac:dyDescent="0.25">
      <c r="A13" s="1" t="s">
        <v>7</v>
      </c>
      <c r="B13" s="35">
        <v>38</v>
      </c>
      <c r="C13" s="4">
        <v>40</v>
      </c>
      <c r="D13" s="4">
        <v>40</v>
      </c>
      <c r="E13" s="4">
        <v>54</v>
      </c>
      <c r="F13" s="4">
        <v>54</v>
      </c>
      <c r="G13" s="4">
        <v>54</v>
      </c>
      <c r="H13" s="4">
        <v>59</v>
      </c>
      <c r="I13" s="4">
        <v>60</v>
      </c>
      <c r="J13" s="4">
        <v>69</v>
      </c>
      <c r="K13" s="4">
        <v>76</v>
      </c>
      <c r="L13" s="4">
        <v>74</v>
      </c>
      <c r="M13" s="70">
        <v>76</v>
      </c>
      <c r="N13" s="70">
        <v>82</v>
      </c>
      <c r="O13" s="70">
        <v>93</v>
      </c>
      <c r="P13" s="24">
        <v>93</v>
      </c>
      <c r="Q13" s="24">
        <v>97</v>
      </c>
      <c r="R13" s="70">
        <v>99</v>
      </c>
      <c r="S13" s="102">
        <v>76</v>
      </c>
      <c r="T13" s="102">
        <f>81+5</f>
        <v>86</v>
      </c>
      <c r="U13" s="102">
        <f>81+5</f>
        <v>86</v>
      </c>
      <c r="V13" s="102">
        <f>99+5</f>
        <v>104</v>
      </c>
      <c r="W13" s="6">
        <v>104</v>
      </c>
      <c r="X13" s="6">
        <v>105</v>
      </c>
      <c r="Y13" s="6">
        <f>100+5</f>
        <v>105</v>
      </c>
      <c r="Z13" s="6">
        <v>102</v>
      </c>
      <c r="AA13" s="6">
        <f>102+4</f>
        <v>106</v>
      </c>
      <c r="AB13" s="6">
        <f>102+4</f>
        <v>106</v>
      </c>
      <c r="AC13" s="4">
        <v>106</v>
      </c>
      <c r="AD13" s="4">
        <v>106</v>
      </c>
    </row>
    <row r="14" spans="1:30" s="4" customFormat="1" ht="12" customHeight="1" x14ac:dyDescent="0.25">
      <c r="A14" s="1" t="s">
        <v>9</v>
      </c>
      <c r="B14" s="35">
        <v>52</v>
      </c>
      <c r="C14" s="4">
        <v>52</v>
      </c>
      <c r="D14" s="4">
        <v>52</v>
      </c>
      <c r="E14" s="4">
        <v>52</v>
      </c>
      <c r="F14" s="4">
        <v>72</v>
      </c>
      <c r="G14" s="4">
        <v>72</v>
      </c>
      <c r="H14" s="4">
        <v>72</v>
      </c>
      <c r="I14" s="4">
        <v>72</v>
      </c>
      <c r="J14" s="4">
        <v>72</v>
      </c>
      <c r="K14" s="4">
        <v>74</v>
      </c>
      <c r="L14" s="4">
        <v>75</v>
      </c>
      <c r="M14" s="4">
        <v>79</v>
      </c>
      <c r="N14" s="70">
        <v>80</v>
      </c>
      <c r="O14" s="70">
        <v>80</v>
      </c>
      <c r="P14" s="24">
        <v>80</v>
      </c>
      <c r="Q14" s="24">
        <v>80</v>
      </c>
      <c r="R14" s="70">
        <v>80</v>
      </c>
      <c r="S14" s="102">
        <f>80+10</f>
        <v>90</v>
      </c>
      <c r="T14" s="102">
        <f>80+10</f>
        <v>90</v>
      </c>
      <c r="U14" s="102">
        <f>80+10</f>
        <v>90</v>
      </c>
      <c r="V14" s="102">
        <f>97+10</f>
        <v>107</v>
      </c>
      <c r="W14" s="6">
        <f>97+10</f>
        <v>107</v>
      </c>
      <c r="X14" s="6">
        <f>98+16</f>
        <v>114</v>
      </c>
      <c r="Y14" s="6">
        <f>81+16+10</f>
        <v>107</v>
      </c>
      <c r="Z14" s="6">
        <f>82+16+10</f>
        <v>108</v>
      </c>
      <c r="AA14" s="6">
        <f>82+16+10</f>
        <v>108</v>
      </c>
      <c r="AB14" s="6">
        <f>83+15+10</f>
        <v>108</v>
      </c>
      <c r="AC14" s="4">
        <f>85+16+10</f>
        <v>111</v>
      </c>
      <c r="AD14" s="4">
        <v>110</v>
      </c>
    </row>
    <row r="15" spans="1:30" s="4" customFormat="1" ht="20.100000000000001" customHeight="1" x14ac:dyDescent="0.25">
      <c r="A15" s="40" t="s">
        <v>27</v>
      </c>
      <c r="B15" s="42">
        <v>286</v>
      </c>
      <c r="C15" s="42">
        <v>289</v>
      </c>
      <c r="D15" s="42">
        <v>289</v>
      </c>
      <c r="E15" s="42">
        <v>300</v>
      </c>
      <c r="F15" s="42">
        <v>303</v>
      </c>
      <c r="G15" s="46">
        <v>322</v>
      </c>
      <c r="H15" s="42">
        <v>328</v>
      </c>
      <c r="I15" s="42">
        <v>328</v>
      </c>
      <c r="J15" s="42">
        <v>341</v>
      </c>
      <c r="K15" s="42">
        <v>357</v>
      </c>
      <c r="L15" s="42">
        <v>374</v>
      </c>
      <c r="M15" s="42">
        <v>379</v>
      </c>
      <c r="N15" s="42">
        <v>393</v>
      </c>
      <c r="O15" s="42">
        <v>404</v>
      </c>
      <c r="P15" s="81">
        <v>415</v>
      </c>
      <c r="Q15" s="81">
        <v>438</v>
      </c>
      <c r="R15" s="82">
        <v>445</v>
      </c>
      <c r="S15" s="112">
        <v>495</v>
      </c>
      <c r="T15" s="112">
        <v>500</v>
      </c>
      <c r="U15" s="112">
        <v>510</v>
      </c>
      <c r="V15" s="112">
        <v>513</v>
      </c>
      <c r="W15" s="7">
        <v>531</v>
      </c>
      <c r="X15" s="7">
        <v>562</v>
      </c>
      <c r="Y15" s="7">
        <v>563</v>
      </c>
      <c r="Z15" s="7">
        <v>564</v>
      </c>
      <c r="AA15" s="7">
        <v>597</v>
      </c>
      <c r="AB15" s="7">
        <v>606</v>
      </c>
      <c r="AC15" s="7">
        <v>610</v>
      </c>
      <c r="AD15" s="7">
        <v>584</v>
      </c>
    </row>
    <row r="16" spans="1:30" s="4" customFormat="1" ht="12" customHeight="1" x14ac:dyDescent="0.25">
      <c r="A16" s="1" t="s">
        <v>18</v>
      </c>
      <c r="B16" s="35">
        <v>75</v>
      </c>
      <c r="C16" s="35">
        <v>75</v>
      </c>
      <c r="D16" s="35">
        <v>75</v>
      </c>
      <c r="E16" s="35">
        <v>75</v>
      </c>
      <c r="F16" s="35">
        <v>75</v>
      </c>
      <c r="G16" s="35">
        <v>75</v>
      </c>
      <c r="H16" s="35">
        <v>75</v>
      </c>
      <c r="I16" s="35">
        <v>75</v>
      </c>
      <c r="J16" s="35">
        <v>80</v>
      </c>
      <c r="K16" s="35">
        <v>80</v>
      </c>
      <c r="L16" s="35">
        <v>86</v>
      </c>
      <c r="M16" s="35">
        <v>91</v>
      </c>
      <c r="N16" s="96">
        <v>99</v>
      </c>
      <c r="O16" s="96">
        <v>104</v>
      </c>
      <c r="P16" s="24">
        <v>112</v>
      </c>
      <c r="Q16" s="24">
        <v>115</v>
      </c>
      <c r="R16" s="70">
        <v>118</v>
      </c>
      <c r="S16" s="102">
        <v>120</v>
      </c>
      <c r="T16" s="102">
        <v>120</v>
      </c>
      <c r="U16" s="102">
        <v>120</v>
      </c>
      <c r="V16" s="102">
        <v>122</v>
      </c>
      <c r="W16" s="6">
        <v>122</v>
      </c>
      <c r="X16" s="6">
        <v>140</v>
      </c>
      <c r="Y16" s="6">
        <v>137</v>
      </c>
      <c r="Z16" s="6">
        <v>140</v>
      </c>
      <c r="AA16" s="6">
        <v>140</v>
      </c>
      <c r="AB16" s="6">
        <v>146</v>
      </c>
      <c r="AC16" s="4">
        <v>149</v>
      </c>
      <c r="AD16" s="4">
        <v>153</v>
      </c>
    </row>
    <row r="17" spans="1:30" s="4" customFormat="1" ht="12" customHeight="1" x14ac:dyDescent="0.25">
      <c r="A17" s="1" t="s">
        <v>10</v>
      </c>
      <c r="B17" s="35">
        <v>17</v>
      </c>
      <c r="C17" s="35">
        <v>18</v>
      </c>
      <c r="D17" s="35">
        <v>18</v>
      </c>
      <c r="E17" s="35">
        <v>20</v>
      </c>
      <c r="F17" s="35">
        <v>20</v>
      </c>
      <c r="G17" s="47">
        <v>21</v>
      </c>
      <c r="H17" s="48">
        <v>21</v>
      </c>
      <c r="I17" s="48">
        <v>21</v>
      </c>
      <c r="J17" s="48">
        <v>21</v>
      </c>
      <c r="K17" s="48">
        <v>21</v>
      </c>
      <c r="L17" s="48">
        <v>21</v>
      </c>
      <c r="M17" s="48">
        <v>21</v>
      </c>
      <c r="N17" s="48">
        <v>25</v>
      </c>
      <c r="O17" s="48">
        <v>25</v>
      </c>
      <c r="P17" s="24">
        <v>25</v>
      </c>
      <c r="Q17" s="24">
        <v>26</v>
      </c>
      <c r="R17" s="70">
        <v>27</v>
      </c>
      <c r="S17" s="102">
        <v>28</v>
      </c>
      <c r="T17" s="102">
        <v>28</v>
      </c>
      <c r="U17" s="102">
        <v>28</v>
      </c>
      <c r="V17" s="102">
        <v>29</v>
      </c>
      <c r="W17" s="6">
        <v>30</v>
      </c>
      <c r="X17" s="6">
        <v>30</v>
      </c>
      <c r="Y17" s="6">
        <v>30</v>
      </c>
      <c r="Z17" s="6">
        <v>30</v>
      </c>
      <c r="AA17" s="6">
        <v>30</v>
      </c>
      <c r="AB17" s="6">
        <v>30</v>
      </c>
      <c r="AC17" s="4">
        <v>30</v>
      </c>
      <c r="AD17" s="4">
        <v>31</v>
      </c>
    </row>
    <row r="18" spans="1:30" s="4" customFormat="1" ht="12" customHeight="1" x14ac:dyDescent="0.25">
      <c r="A18" s="1" t="s">
        <v>19</v>
      </c>
      <c r="B18" s="24"/>
      <c r="N18" s="70"/>
      <c r="O18" s="70"/>
      <c r="P18" s="24"/>
      <c r="Q18" s="24"/>
      <c r="R18" s="70"/>
      <c r="S18" s="102"/>
      <c r="T18" s="102"/>
      <c r="U18" s="102"/>
      <c r="V18" s="102"/>
      <c r="W18" s="6"/>
      <c r="X18" s="6"/>
      <c r="Y18" s="6"/>
      <c r="Z18" s="6"/>
      <c r="AA18" s="6"/>
      <c r="AB18" s="6"/>
    </row>
    <row r="19" spans="1:30" s="4" customFormat="1" ht="12" customHeight="1" x14ac:dyDescent="0.25">
      <c r="A19" s="1" t="s">
        <v>41</v>
      </c>
      <c r="B19" s="24">
        <v>106</v>
      </c>
      <c r="C19" s="4">
        <v>106</v>
      </c>
      <c r="D19" s="4">
        <v>106</v>
      </c>
      <c r="E19" s="4">
        <v>113</v>
      </c>
      <c r="F19" s="4">
        <v>112</v>
      </c>
      <c r="G19" s="4">
        <v>112</v>
      </c>
      <c r="H19" s="4">
        <v>118</v>
      </c>
      <c r="I19" s="4">
        <v>118</v>
      </c>
      <c r="J19" s="4">
        <v>122</v>
      </c>
      <c r="K19" s="4">
        <v>134</v>
      </c>
      <c r="L19" s="4">
        <v>145</v>
      </c>
      <c r="M19" s="4">
        <v>145</v>
      </c>
      <c r="N19" s="69" t="s">
        <v>5</v>
      </c>
      <c r="O19" s="69" t="s">
        <v>5</v>
      </c>
      <c r="P19" s="24" t="s">
        <v>5</v>
      </c>
      <c r="Q19" s="24" t="s">
        <v>5</v>
      </c>
      <c r="R19" s="69" t="s">
        <v>5</v>
      </c>
      <c r="S19" s="104" t="s">
        <v>5</v>
      </c>
      <c r="T19" s="104" t="s">
        <v>5</v>
      </c>
      <c r="U19" s="104" t="s">
        <v>5</v>
      </c>
      <c r="V19" s="104" t="s">
        <v>5</v>
      </c>
      <c r="W19" s="104" t="s">
        <v>5</v>
      </c>
      <c r="X19" s="104" t="s">
        <v>5</v>
      </c>
      <c r="Y19" s="104" t="s">
        <v>5</v>
      </c>
      <c r="Z19" s="104" t="s">
        <v>5</v>
      </c>
      <c r="AA19" s="104" t="s">
        <v>5</v>
      </c>
      <c r="AB19" s="104" t="s">
        <v>5</v>
      </c>
      <c r="AC19" s="104" t="s">
        <v>5</v>
      </c>
      <c r="AD19" s="104" t="s">
        <v>5</v>
      </c>
    </row>
    <row r="20" spans="1:30" s="4" customFormat="1" ht="12" customHeight="1" x14ac:dyDescent="0.25">
      <c r="A20" s="1" t="s">
        <v>40</v>
      </c>
      <c r="B20" s="24" t="s">
        <v>5</v>
      </c>
      <c r="C20" s="24" t="s">
        <v>5</v>
      </c>
      <c r="D20" s="24" t="s">
        <v>5</v>
      </c>
      <c r="E20" s="24" t="s">
        <v>5</v>
      </c>
      <c r="F20" s="24" t="s">
        <v>5</v>
      </c>
      <c r="G20" s="24" t="s">
        <v>5</v>
      </c>
      <c r="H20" s="24" t="s">
        <v>5</v>
      </c>
      <c r="I20" s="24" t="s">
        <v>5</v>
      </c>
      <c r="J20" s="24" t="s">
        <v>5</v>
      </c>
      <c r="K20" s="24" t="s">
        <v>5</v>
      </c>
      <c r="L20" s="24" t="s">
        <v>5</v>
      </c>
      <c r="M20" s="24" t="s">
        <v>5</v>
      </c>
      <c r="N20" s="69">
        <v>145</v>
      </c>
      <c r="O20" s="69">
        <v>150</v>
      </c>
      <c r="P20" s="24">
        <v>150</v>
      </c>
      <c r="Q20" s="24">
        <v>169</v>
      </c>
      <c r="R20" s="70">
        <v>172</v>
      </c>
      <c r="S20" s="102">
        <f>175+20</f>
        <v>195</v>
      </c>
      <c r="T20" s="102">
        <f>175+25</f>
        <v>200</v>
      </c>
      <c r="U20" s="102">
        <f>177+30</f>
        <v>207</v>
      </c>
      <c r="V20" s="102">
        <f>177+30</f>
        <v>207</v>
      </c>
      <c r="W20" s="6">
        <f>184+30</f>
        <v>214</v>
      </c>
      <c r="X20" s="6">
        <f>196+30</f>
        <v>226</v>
      </c>
      <c r="Y20" s="6">
        <f>202+30</f>
        <v>232</v>
      </c>
      <c r="Z20" s="6">
        <f>202+30</f>
        <v>232</v>
      </c>
      <c r="AA20" s="6">
        <v>230</v>
      </c>
      <c r="AB20" s="6">
        <f>202+30</f>
        <v>232</v>
      </c>
      <c r="AC20" s="4">
        <f>199+30</f>
        <v>229</v>
      </c>
      <c r="AD20" s="4">
        <v>198</v>
      </c>
    </row>
    <row r="21" spans="1:30" s="4" customFormat="1" ht="12" customHeight="1" x14ac:dyDescent="0.25">
      <c r="A21" s="1" t="s">
        <v>11</v>
      </c>
      <c r="B21" s="35">
        <v>32</v>
      </c>
      <c r="C21" s="35">
        <v>34</v>
      </c>
      <c r="D21" s="43">
        <v>34</v>
      </c>
      <c r="E21" s="43">
        <v>38</v>
      </c>
      <c r="F21" s="43">
        <v>38</v>
      </c>
      <c r="G21" s="43">
        <v>44</v>
      </c>
      <c r="H21" s="43">
        <v>44</v>
      </c>
      <c r="I21" s="43">
        <v>44</v>
      </c>
      <c r="J21" s="43">
        <v>48</v>
      </c>
      <c r="K21" s="43">
        <v>50</v>
      </c>
      <c r="L21" s="43">
        <v>50</v>
      </c>
      <c r="M21" s="43">
        <v>50</v>
      </c>
      <c r="N21" s="97">
        <v>50</v>
      </c>
      <c r="O21" s="97">
        <v>51</v>
      </c>
      <c r="P21" s="24">
        <v>51</v>
      </c>
      <c r="Q21" s="24">
        <v>51</v>
      </c>
      <c r="R21" s="70">
        <v>51</v>
      </c>
      <c r="S21" s="102">
        <v>51</v>
      </c>
      <c r="T21" s="102">
        <v>51</v>
      </c>
      <c r="U21" s="102">
        <v>51</v>
      </c>
      <c r="V21" s="102">
        <v>51</v>
      </c>
      <c r="W21" s="6">
        <v>57</v>
      </c>
      <c r="X21" s="6">
        <v>62</v>
      </c>
      <c r="Y21" s="6">
        <v>57</v>
      </c>
      <c r="Z21" s="6">
        <v>58</v>
      </c>
      <c r="AA21" s="6">
        <v>65</v>
      </c>
      <c r="AB21" s="6">
        <v>66</v>
      </c>
      <c r="AC21" s="4">
        <v>68</v>
      </c>
      <c r="AD21" s="4">
        <v>67</v>
      </c>
    </row>
    <row r="22" spans="1:30" s="4" customFormat="1" ht="12" customHeight="1" x14ac:dyDescent="0.25">
      <c r="A22" s="1" t="s">
        <v>20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96"/>
      <c r="O22" s="96"/>
      <c r="P22" s="24"/>
      <c r="Q22" s="24"/>
      <c r="R22" s="70"/>
      <c r="S22" s="102"/>
      <c r="T22" s="102"/>
      <c r="U22" s="102"/>
      <c r="V22" s="102"/>
      <c r="W22" s="6"/>
      <c r="X22" s="6"/>
      <c r="Y22" s="6"/>
      <c r="Z22" s="6"/>
      <c r="AA22" s="6"/>
      <c r="AB22" s="6"/>
    </row>
    <row r="23" spans="1:30" s="4" customFormat="1" ht="12" customHeight="1" x14ac:dyDescent="0.25">
      <c r="A23" s="1" t="s">
        <v>21</v>
      </c>
      <c r="B23" s="35">
        <v>56</v>
      </c>
      <c r="C23" s="35">
        <v>56</v>
      </c>
      <c r="D23" s="35">
        <v>56</v>
      </c>
      <c r="E23" s="35">
        <v>54</v>
      </c>
      <c r="F23" s="35">
        <v>58</v>
      </c>
      <c r="G23" s="35">
        <v>70</v>
      </c>
      <c r="H23" s="35">
        <v>70</v>
      </c>
      <c r="I23" s="35">
        <v>70</v>
      </c>
      <c r="J23" s="35">
        <v>70</v>
      </c>
      <c r="K23" s="35">
        <v>72</v>
      </c>
      <c r="L23" s="35">
        <v>72</v>
      </c>
      <c r="M23" s="35">
        <v>72</v>
      </c>
      <c r="N23" s="96">
        <v>74</v>
      </c>
      <c r="O23" s="96">
        <v>74</v>
      </c>
      <c r="P23" s="24">
        <v>77</v>
      </c>
      <c r="Q23" s="24">
        <v>77</v>
      </c>
      <c r="R23" s="70">
        <v>77</v>
      </c>
      <c r="S23" s="102">
        <f>83+18</f>
        <v>101</v>
      </c>
      <c r="T23" s="102">
        <f>83+18</f>
        <v>101</v>
      </c>
      <c r="U23" s="102">
        <f>86+18</f>
        <v>104</v>
      </c>
      <c r="V23" s="102">
        <f>86+18</f>
        <v>104</v>
      </c>
      <c r="W23" s="6">
        <f>86+22</f>
        <v>108</v>
      </c>
      <c r="X23" s="6">
        <f>89+15</f>
        <v>104</v>
      </c>
      <c r="Y23" s="6">
        <f>80+18+9</f>
        <v>107</v>
      </c>
      <c r="Z23" s="6">
        <f>80+9+15</f>
        <v>104</v>
      </c>
      <c r="AA23" s="6">
        <f>106+6+20</f>
        <v>132</v>
      </c>
      <c r="AB23" s="6">
        <f>106+6+20</f>
        <v>132</v>
      </c>
      <c r="AC23" s="4">
        <f>111+3+20</f>
        <v>134</v>
      </c>
      <c r="AD23" s="4">
        <v>135</v>
      </c>
    </row>
    <row r="24" spans="1:30" s="4" customFormat="1" ht="20.100000000000001" customHeight="1" x14ac:dyDescent="0.25">
      <c r="A24" s="49" t="s">
        <v>28</v>
      </c>
      <c r="B24" s="41">
        <v>230</v>
      </c>
      <c r="C24" s="41">
        <v>201</v>
      </c>
      <c r="D24" s="41">
        <v>201</v>
      </c>
      <c r="E24" s="41">
        <v>201</v>
      </c>
      <c r="F24" s="41">
        <v>216</v>
      </c>
      <c r="G24" s="41">
        <v>210</v>
      </c>
      <c r="H24" s="41">
        <v>222</v>
      </c>
      <c r="I24" s="41">
        <v>222</v>
      </c>
      <c r="J24" s="41">
        <v>238</v>
      </c>
      <c r="K24" s="41">
        <v>250</v>
      </c>
      <c r="L24" s="41">
        <v>251</v>
      </c>
      <c r="M24" s="41">
        <v>256</v>
      </c>
      <c r="N24" s="41">
        <v>258</v>
      </c>
      <c r="O24" s="41">
        <v>260</v>
      </c>
      <c r="P24" s="81">
        <v>273</v>
      </c>
      <c r="Q24" s="81">
        <v>293</v>
      </c>
      <c r="R24" s="82">
        <v>324</v>
      </c>
      <c r="S24" s="112">
        <v>376</v>
      </c>
      <c r="T24" s="112">
        <v>390</v>
      </c>
      <c r="U24" s="112">
        <v>410</v>
      </c>
      <c r="V24" s="112">
        <v>426</v>
      </c>
      <c r="W24" s="7">
        <v>447</v>
      </c>
      <c r="X24" s="7">
        <v>462</v>
      </c>
      <c r="Y24" s="7">
        <v>452</v>
      </c>
      <c r="Z24" s="7">
        <v>442</v>
      </c>
      <c r="AA24" s="7">
        <v>484</v>
      </c>
      <c r="AB24" s="7">
        <v>558</v>
      </c>
      <c r="AC24" s="7">
        <v>509</v>
      </c>
      <c r="AD24" s="7">
        <v>552</v>
      </c>
    </row>
    <row r="25" spans="1:30" s="4" customFormat="1" ht="12" customHeight="1" x14ac:dyDescent="0.25">
      <c r="A25" s="1" t="s">
        <v>52</v>
      </c>
      <c r="B25" s="24">
        <v>35</v>
      </c>
      <c r="C25" s="4">
        <v>36</v>
      </c>
      <c r="D25" s="4">
        <v>36</v>
      </c>
      <c r="E25" s="4">
        <v>36</v>
      </c>
      <c r="F25" s="4">
        <v>36</v>
      </c>
      <c r="G25" s="4">
        <v>36</v>
      </c>
      <c r="H25" s="4">
        <v>36</v>
      </c>
      <c r="I25" s="4">
        <v>36</v>
      </c>
      <c r="J25" s="4">
        <v>36</v>
      </c>
      <c r="K25" s="4">
        <v>36</v>
      </c>
      <c r="L25" s="4">
        <v>36</v>
      </c>
      <c r="M25" s="4">
        <v>36</v>
      </c>
      <c r="N25" s="4">
        <v>36</v>
      </c>
      <c r="O25" s="69" t="s">
        <v>5</v>
      </c>
      <c r="P25" s="24" t="s">
        <v>5</v>
      </c>
      <c r="Q25" s="24" t="s">
        <v>5</v>
      </c>
      <c r="R25" s="69" t="s">
        <v>5</v>
      </c>
      <c r="S25" s="104" t="s">
        <v>5</v>
      </c>
      <c r="T25" s="104" t="s">
        <v>5</v>
      </c>
      <c r="U25" s="104" t="s">
        <v>5</v>
      </c>
      <c r="V25" s="104" t="s">
        <v>5</v>
      </c>
      <c r="W25" s="104" t="s">
        <v>5</v>
      </c>
      <c r="X25" s="104" t="s">
        <v>5</v>
      </c>
      <c r="Y25" s="104" t="s">
        <v>5</v>
      </c>
      <c r="Z25" s="104" t="s">
        <v>5</v>
      </c>
      <c r="AA25" s="104" t="s">
        <v>5</v>
      </c>
      <c r="AB25" s="104" t="s">
        <v>5</v>
      </c>
      <c r="AC25" s="104" t="s">
        <v>5</v>
      </c>
      <c r="AD25" s="104" t="s">
        <v>5</v>
      </c>
    </row>
    <row r="26" spans="1:30" s="4" customFormat="1" ht="12" customHeight="1" x14ac:dyDescent="0.25">
      <c r="A26" s="1" t="s">
        <v>14</v>
      </c>
      <c r="B26" s="24">
        <v>115</v>
      </c>
      <c r="C26" s="4">
        <v>115</v>
      </c>
      <c r="D26" s="4">
        <v>115</v>
      </c>
      <c r="E26" s="4">
        <v>115</v>
      </c>
      <c r="F26" s="4">
        <v>115</v>
      </c>
      <c r="G26" s="4">
        <v>109</v>
      </c>
      <c r="H26" s="4">
        <v>109</v>
      </c>
      <c r="I26" s="4">
        <v>109</v>
      </c>
      <c r="J26" s="4">
        <v>109</v>
      </c>
      <c r="K26" s="4">
        <v>109</v>
      </c>
      <c r="L26" s="4">
        <v>109</v>
      </c>
      <c r="M26" s="4">
        <v>109</v>
      </c>
      <c r="N26" s="71">
        <v>108</v>
      </c>
      <c r="O26" s="71">
        <v>108</v>
      </c>
      <c r="P26" s="24">
        <v>108</v>
      </c>
      <c r="Q26" s="24">
        <v>108</v>
      </c>
      <c r="R26" s="70">
        <v>109</v>
      </c>
      <c r="S26" s="102">
        <v>110</v>
      </c>
      <c r="T26" s="102">
        <v>112</v>
      </c>
      <c r="U26" s="102">
        <v>116</v>
      </c>
      <c r="V26" s="102">
        <v>120</v>
      </c>
      <c r="W26" s="6">
        <f>122+2</f>
        <v>124</v>
      </c>
      <c r="X26" s="6">
        <v>126</v>
      </c>
      <c r="Y26" s="6">
        <f>122+2</f>
        <v>124</v>
      </c>
      <c r="Z26" s="6">
        <f>122+2</f>
        <v>124</v>
      </c>
      <c r="AA26" s="6">
        <f>122+2</f>
        <v>124</v>
      </c>
      <c r="AB26" s="6">
        <f>122+3</f>
        <v>125</v>
      </c>
      <c r="AC26" s="4">
        <f>118+4</f>
        <v>122</v>
      </c>
      <c r="AD26" s="4">
        <v>126</v>
      </c>
    </row>
    <row r="27" spans="1:30" s="4" customFormat="1" ht="12" customHeight="1" x14ac:dyDescent="0.25">
      <c r="A27" s="1" t="s">
        <v>16</v>
      </c>
      <c r="B27" s="24">
        <v>55</v>
      </c>
      <c r="C27" s="4">
        <v>25</v>
      </c>
      <c r="D27" s="43">
        <v>25</v>
      </c>
      <c r="E27" s="43">
        <v>25</v>
      </c>
      <c r="F27" s="43">
        <v>25</v>
      </c>
      <c r="G27" s="43">
        <v>25</v>
      </c>
      <c r="H27" s="43">
        <v>25</v>
      </c>
      <c r="I27" s="43">
        <v>25</v>
      </c>
      <c r="J27" s="43">
        <v>25</v>
      </c>
      <c r="K27" s="43">
        <v>25</v>
      </c>
      <c r="L27" s="43">
        <v>26</v>
      </c>
      <c r="M27" s="43">
        <v>31</v>
      </c>
      <c r="N27" s="72">
        <v>36</v>
      </c>
      <c r="O27" s="72">
        <v>41</v>
      </c>
      <c r="P27" s="24">
        <v>47</v>
      </c>
      <c r="Q27" s="24">
        <v>55</v>
      </c>
      <c r="R27" s="70">
        <v>60</v>
      </c>
      <c r="S27" s="102">
        <v>65</v>
      </c>
      <c r="T27" s="102">
        <v>65</v>
      </c>
      <c r="U27" s="102">
        <v>69</v>
      </c>
      <c r="V27" s="102">
        <v>69</v>
      </c>
      <c r="W27" s="6">
        <f>75+1</f>
        <v>76</v>
      </c>
      <c r="X27" s="6">
        <f>84+4</f>
        <v>88</v>
      </c>
      <c r="Y27" s="6">
        <f>75+4+1</f>
        <v>80</v>
      </c>
      <c r="Z27" s="6">
        <v>77</v>
      </c>
      <c r="AA27" s="6">
        <f>79+4+3</f>
        <v>86</v>
      </c>
      <c r="AB27" s="6">
        <f>79+4+3</f>
        <v>86</v>
      </c>
      <c r="AC27" s="4">
        <f>79+4+1</f>
        <v>84</v>
      </c>
      <c r="AD27" s="4">
        <v>84</v>
      </c>
    </row>
    <row r="28" spans="1:30" s="4" customFormat="1" ht="12" customHeight="1" x14ac:dyDescent="0.25">
      <c r="A28" s="99" t="s">
        <v>77</v>
      </c>
      <c r="B28" s="24">
        <v>10</v>
      </c>
      <c r="C28" s="4">
        <v>10</v>
      </c>
      <c r="D28" s="4">
        <v>10</v>
      </c>
      <c r="E28" s="4">
        <v>10</v>
      </c>
      <c r="F28" s="4">
        <v>10</v>
      </c>
      <c r="G28" s="4">
        <v>10</v>
      </c>
      <c r="H28" s="4">
        <v>10</v>
      </c>
      <c r="I28" s="4">
        <v>10</v>
      </c>
      <c r="J28" s="4">
        <v>10</v>
      </c>
      <c r="K28" s="4">
        <v>10</v>
      </c>
      <c r="L28" s="4">
        <v>10</v>
      </c>
      <c r="M28" s="4">
        <v>10</v>
      </c>
      <c r="N28" s="71">
        <v>9</v>
      </c>
      <c r="O28" s="71">
        <v>6</v>
      </c>
      <c r="P28" s="24">
        <v>6</v>
      </c>
      <c r="Q28" s="69" t="s">
        <v>5</v>
      </c>
      <c r="R28" s="69" t="s">
        <v>5</v>
      </c>
      <c r="S28" s="104" t="s">
        <v>5</v>
      </c>
      <c r="T28" s="104" t="s">
        <v>5</v>
      </c>
      <c r="U28" s="104" t="s">
        <v>5</v>
      </c>
      <c r="V28" s="104" t="s">
        <v>5</v>
      </c>
      <c r="W28" s="104" t="s">
        <v>5</v>
      </c>
      <c r="X28" s="104" t="s">
        <v>5</v>
      </c>
      <c r="Y28" s="104" t="s">
        <v>5</v>
      </c>
      <c r="Z28" s="104" t="s">
        <v>5</v>
      </c>
      <c r="AA28" s="104" t="s">
        <v>5</v>
      </c>
      <c r="AB28" s="104" t="s">
        <v>5</v>
      </c>
      <c r="AC28" s="104" t="s">
        <v>5</v>
      </c>
      <c r="AD28" s="104" t="s">
        <v>5</v>
      </c>
    </row>
    <row r="29" spans="1:30" s="70" customFormat="1" ht="12" customHeight="1" x14ac:dyDescent="0.25">
      <c r="A29" s="1" t="s">
        <v>64</v>
      </c>
      <c r="B29" s="69" t="s">
        <v>5</v>
      </c>
      <c r="C29" s="69" t="s">
        <v>5</v>
      </c>
      <c r="D29" s="69" t="s">
        <v>5</v>
      </c>
      <c r="E29" s="69" t="s">
        <v>5</v>
      </c>
      <c r="F29" s="70">
        <v>15</v>
      </c>
      <c r="G29" s="70">
        <v>15</v>
      </c>
      <c r="H29" s="70">
        <v>27</v>
      </c>
      <c r="I29" s="70">
        <v>27</v>
      </c>
      <c r="J29" s="70">
        <v>43</v>
      </c>
      <c r="K29" s="70">
        <v>55</v>
      </c>
      <c r="L29" s="70">
        <v>55</v>
      </c>
      <c r="M29" s="70">
        <v>55</v>
      </c>
      <c r="N29" s="69" t="s">
        <v>5</v>
      </c>
      <c r="O29" s="69" t="s">
        <v>5</v>
      </c>
      <c r="P29" s="69" t="s">
        <v>5</v>
      </c>
      <c r="Q29" s="69" t="s">
        <v>5</v>
      </c>
      <c r="R29" s="69" t="s">
        <v>5</v>
      </c>
      <c r="S29" s="104" t="s">
        <v>5</v>
      </c>
      <c r="T29" s="104" t="s">
        <v>5</v>
      </c>
      <c r="U29" s="104" t="s">
        <v>5</v>
      </c>
      <c r="V29" s="104" t="s">
        <v>5</v>
      </c>
      <c r="W29" s="104" t="s">
        <v>5</v>
      </c>
      <c r="X29" s="104" t="s">
        <v>5</v>
      </c>
      <c r="Y29" s="104" t="s">
        <v>5</v>
      </c>
      <c r="Z29" s="104" t="s">
        <v>5</v>
      </c>
      <c r="AA29" s="104" t="s">
        <v>5</v>
      </c>
      <c r="AB29" s="104" t="s">
        <v>5</v>
      </c>
      <c r="AC29" s="104" t="s">
        <v>5</v>
      </c>
      <c r="AD29" s="104" t="s">
        <v>5</v>
      </c>
    </row>
    <row r="30" spans="1:30" s="70" customFormat="1" ht="12" customHeight="1" x14ac:dyDescent="0.25">
      <c r="A30" s="77" t="s">
        <v>40</v>
      </c>
      <c r="B30" s="69" t="s">
        <v>5</v>
      </c>
      <c r="C30" s="69" t="s">
        <v>5</v>
      </c>
      <c r="D30" s="69" t="s">
        <v>5</v>
      </c>
      <c r="E30" s="69" t="s">
        <v>5</v>
      </c>
      <c r="F30" s="69" t="s">
        <v>5</v>
      </c>
      <c r="G30" s="69" t="s">
        <v>5</v>
      </c>
      <c r="H30" s="69" t="s">
        <v>5</v>
      </c>
      <c r="I30" s="69" t="s">
        <v>5</v>
      </c>
      <c r="J30" s="69" t="s">
        <v>5</v>
      </c>
      <c r="K30" s="69" t="s">
        <v>5</v>
      </c>
      <c r="L30" s="69" t="s">
        <v>5</v>
      </c>
      <c r="M30" s="69" t="s">
        <v>5</v>
      </c>
      <c r="N30" s="69">
        <v>54</v>
      </c>
      <c r="O30" s="69">
        <v>90</v>
      </c>
      <c r="P30" s="69">
        <v>97</v>
      </c>
      <c r="Q30" s="69">
        <v>113</v>
      </c>
      <c r="R30" s="75">
        <v>138</v>
      </c>
      <c r="S30" s="105">
        <f>124+60</f>
        <v>184</v>
      </c>
      <c r="T30" s="105">
        <f>131+65</f>
        <v>196</v>
      </c>
      <c r="U30" s="105">
        <f>139+68</f>
        <v>207</v>
      </c>
      <c r="V30" s="105">
        <f>147+68</f>
        <v>215</v>
      </c>
      <c r="W30" s="6">
        <f>155+70</f>
        <v>225</v>
      </c>
      <c r="X30" s="6">
        <f>156+70</f>
        <v>226</v>
      </c>
      <c r="Y30" s="6">
        <f>131+25+70</f>
        <v>226</v>
      </c>
      <c r="Z30" s="6">
        <f>131+25+70</f>
        <v>226</v>
      </c>
      <c r="AA30" s="6">
        <f>157+25+70</f>
        <v>252</v>
      </c>
      <c r="AB30" s="6">
        <f>179+70+25</f>
        <v>274</v>
      </c>
      <c r="AC30" s="70">
        <f>182+70+25</f>
        <v>277</v>
      </c>
      <c r="AD30" s="70">
        <v>320</v>
      </c>
    </row>
    <row r="31" spans="1:30" s="4" customFormat="1" ht="12" customHeight="1" x14ac:dyDescent="0.25">
      <c r="A31" s="1" t="s">
        <v>34</v>
      </c>
      <c r="B31" s="4">
        <v>15</v>
      </c>
      <c r="C31" s="4">
        <v>15</v>
      </c>
      <c r="D31" s="4">
        <v>15</v>
      </c>
      <c r="E31" s="4">
        <v>15</v>
      </c>
      <c r="F31" s="4">
        <v>15</v>
      </c>
      <c r="G31" s="4">
        <v>15</v>
      </c>
      <c r="H31" s="4">
        <v>15</v>
      </c>
      <c r="I31" s="4">
        <v>15</v>
      </c>
      <c r="J31" s="4">
        <v>15</v>
      </c>
      <c r="K31" s="4">
        <v>15</v>
      </c>
      <c r="L31" s="4">
        <v>15</v>
      </c>
      <c r="M31" s="4">
        <v>15</v>
      </c>
      <c r="N31" s="71">
        <v>15</v>
      </c>
      <c r="O31" s="71">
        <v>15</v>
      </c>
      <c r="P31" s="24">
        <v>15</v>
      </c>
      <c r="Q31" s="24">
        <v>17</v>
      </c>
      <c r="R31" s="70">
        <v>17</v>
      </c>
      <c r="S31" s="102">
        <v>17</v>
      </c>
      <c r="T31" s="102">
        <v>17</v>
      </c>
      <c r="U31" s="102">
        <v>18</v>
      </c>
      <c r="V31" s="102">
        <v>22</v>
      </c>
      <c r="W31" s="6">
        <v>22</v>
      </c>
      <c r="X31" s="6">
        <v>22</v>
      </c>
      <c r="Y31" s="6">
        <v>22</v>
      </c>
      <c r="Z31" s="6">
        <v>15</v>
      </c>
      <c r="AA31" s="6">
        <v>22</v>
      </c>
      <c r="AB31" s="6">
        <v>22</v>
      </c>
      <c r="AC31" s="4">
        <f>22+4</f>
        <v>26</v>
      </c>
      <c r="AD31" s="4">
        <v>22</v>
      </c>
    </row>
    <row r="32" spans="1:30" s="4" customFormat="1" ht="20.100000000000001" customHeight="1" x14ac:dyDescent="0.25">
      <c r="A32" s="49" t="s">
        <v>29</v>
      </c>
      <c r="B32" s="41">
        <v>41</v>
      </c>
      <c r="C32" s="41">
        <v>41</v>
      </c>
      <c r="D32" s="41">
        <v>45</v>
      </c>
      <c r="E32" s="41">
        <v>41</v>
      </c>
      <c r="F32" s="41">
        <v>41</v>
      </c>
      <c r="G32" s="41">
        <v>41</v>
      </c>
      <c r="H32" s="41">
        <v>41</v>
      </c>
      <c r="I32" s="41">
        <v>41</v>
      </c>
      <c r="J32" s="41">
        <v>41</v>
      </c>
      <c r="K32" s="41">
        <v>49</v>
      </c>
      <c r="L32" s="41">
        <v>49</v>
      </c>
      <c r="M32" s="41">
        <v>49</v>
      </c>
      <c r="N32" s="41">
        <v>49</v>
      </c>
      <c r="O32" s="41">
        <v>49</v>
      </c>
      <c r="P32" s="81">
        <v>49</v>
      </c>
      <c r="Q32" s="81">
        <v>49</v>
      </c>
      <c r="R32" s="81">
        <v>49</v>
      </c>
      <c r="S32" s="114">
        <v>49</v>
      </c>
      <c r="T32" s="114">
        <v>49</v>
      </c>
      <c r="U32" s="114">
        <v>49</v>
      </c>
      <c r="V32" s="119">
        <v>49</v>
      </c>
      <c r="W32" s="119">
        <v>49</v>
      </c>
      <c r="X32" s="119">
        <v>49</v>
      </c>
      <c r="Y32" s="119">
        <v>51</v>
      </c>
      <c r="Z32" s="119">
        <v>51</v>
      </c>
      <c r="AA32" s="119">
        <v>51</v>
      </c>
      <c r="AB32" s="119">
        <v>51</v>
      </c>
      <c r="AC32" s="7">
        <v>51</v>
      </c>
      <c r="AD32" s="7">
        <v>38</v>
      </c>
    </row>
    <row r="33" spans="1:30" s="4" customFormat="1" ht="12" customHeight="1" x14ac:dyDescent="0.25">
      <c r="A33" s="99" t="s">
        <v>76</v>
      </c>
      <c r="B33" s="24">
        <v>20</v>
      </c>
      <c r="C33" s="24">
        <v>20</v>
      </c>
      <c r="D33" s="24">
        <v>20</v>
      </c>
      <c r="E33" s="24">
        <v>20</v>
      </c>
      <c r="F33" s="24">
        <v>20</v>
      </c>
      <c r="G33" s="24">
        <v>20</v>
      </c>
      <c r="H33" s="24">
        <v>20</v>
      </c>
      <c r="I33" s="24">
        <v>20</v>
      </c>
      <c r="J33" s="24">
        <v>20</v>
      </c>
      <c r="K33" s="24">
        <v>24</v>
      </c>
      <c r="L33" s="24">
        <v>24</v>
      </c>
      <c r="M33" s="24">
        <v>24</v>
      </c>
      <c r="N33" s="69">
        <v>24</v>
      </c>
      <c r="O33" s="69">
        <v>24</v>
      </c>
      <c r="P33" s="24">
        <v>24</v>
      </c>
      <c r="Q33" s="69">
        <v>24</v>
      </c>
      <c r="R33" s="70">
        <v>24</v>
      </c>
      <c r="S33" s="102">
        <v>24</v>
      </c>
      <c r="T33" s="102">
        <v>24</v>
      </c>
      <c r="U33" s="102">
        <v>24</v>
      </c>
      <c r="V33" s="102">
        <v>24</v>
      </c>
      <c r="W33" s="6">
        <v>24</v>
      </c>
      <c r="X33" s="6">
        <v>24</v>
      </c>
      <c r="Y33" s="6">
        <v>26</v>
      </c>
      <c r="Z33" s="6">
        <v>26</v>
      </c>
      <c r="AA33" s="6">
        <v>26</v>
      </c>
      <c r="AB33" s="6">
        <v>26</v>
      </c>
      <c r="AC33" s="4">
        <v>26</v>
      </c>
      <c r="AD33" s="4">
        <v>13</v>
      </c>
    </row>
    <row r="34" spans="1:30" s="4" customFormat="1" ht="12" customHeight="1" x14ac:dyDescent="0.25">
      <c r="A34" s="99" t="s">
        <v>94</v>
      </c>
      <c r="B34" s="24">
        <v>21</v>
      </c>
      <c r="C34" s="24">
        <v>21</v>
      </c>
      <c r="D34" s="24">
        <v>25</v>
      </c>
      <c r="E34" s="50">
        <v>21</v>
      </c>
      <c r="F34" s="50">
        <v>21</v>
      </c>
      <c r="G34" s="50">
        <v>21</v>
      </c>
      <c r="H34" s="24">
        <v>21</v>
      </c>
      <c r="I34" s="24">
        <v>21</v>
      </c>
      <c r="J34" s="24">
        <v>21</v>
      </c>
      <c r="K34" s="24">
        <v>25</v>
      </c>
      <c r="L34" s="24">
        <v>25</v>
      </c>
      <c r="M34" s="24">
        <v>25</v>
      </c>
      <c r="N34" s="69">
        <v>25</v>
      </c>
      <c r="O34" s="69">
        <v>25</v>
      </c>
      <c r="P34" s="24">
        <v>25</v>
      </c>
      <c r="Q34" s="24">
        <v>25</v>
      </c>
      <c r="R34" s="70">
        <v>25</v>
      </c>
      <c r="S34" s="102">
        <v>25</v>
      </c>
      <c r="T34" s="102">
        <v>25</v>
      </c>
      <c r="U34" s="105">
        <v>25</v>
      </c>
      <c r="V34" s="105">
        <v>25</v>
      </c>
      <c r="W34" s="6">
        <v>25</v>
      </c>
      <c r="X34" s="6">
        <v>25</v>
      </c>
      <c r="Y34" s="6">
        <v>25</v>
      </c>
      <c r="Z34" s="6">
        <v>25</v>
      </c>
      <c r="AA34" s="6">
        <v>25</v>
      </c>
      <c r="AB34" s="6">
        <v>25</v>
      </c>
      <c r="AC34" s="4">
        <v>25</v>
      </c>
      <c r="AD34" s="4">
        <v>25</v>
      </c>
    </row>
    <row r="35" spans="1:30" s="4" customFormat="1" ht="20.100000000000001" customHeight="1" x14ac:dyDescent="0.25">
      <c r="A35" s="8" t="s">
        <v>22</v>
      </c>
      <c r="B35" s="37">
        <v>647</v>
      </c>
      <c r="C35" s="37">
        <v>623</v>
      </c>
      <c r="D35" s="37">
        <v>627</v>
      </c>
      <c r="E35" s="51">
        <v>648</v>
      </c>
      <c r="F35" s="51">
        <v>686</v>
      </c>
      <c r="G35" s="51">
        <v>699</v>
      </c>
      <c r="H35" s="37">
        <v>722</v>
      </c>
      <c r="I35" s="37">
        <v>723</v>
      </c>
      <c r="J35" s="37">
        <v>761</v>
      </c>
      <c r="K35" s="37">
        <v>806</v>
      </c>
      <c r="L35" s="37">
        <v>823</v>
      </c>
      <c r="M35" s="37">
        <v>839</v>
      </c>
      <c r="N35" s="37">
        <v>862</v>
      </c>
      <c r="O35" s="37">
        <v>886</v>
      </c>
      <c r="P35" s="81">
        <v>910</v>
      </c>
      <c r="Q35" s="81">
        <v>957</v>
      </c>
      <c r="R35" s="82">
        <v>997</v>
      </c>
      <c r="S35" s="7">
        <v>1086</v>
      </c>
      <c r="T35" s="7">
        <v>1115</v>
      </c>
      <c r="U35" s="7">
        <v>1145</v>
      </c>
      <c r="V35" s="7">
        <v>1199</v>
      </c>
      <c r="W35" s="7">
        <v>1238</v>
      </c>
      <c r="X35" s="7">
        <v>1292</v>
      </c>
      <c r="Y35" s="7">
        <v>1278</v>
      </c>
      <c r="Z35" s="7">
        <v>1267</v>
      </c>
      <c r="AA35" s="7">
        <v>1346</v>
      </c>
      <c r="AB35" s="7">
        <v>1429</v>
      </c>
      <c r="AC35" s="7">
        <v>1387</v>
      </c>
      <c r="AD35" s="7">
        <v>1390</v>
      </c>
    </row>
    <row r="36" spans="1:30" s="4" customFormat="1" ht="20.100000000000001" customHeight="1" x14ac:dyDescent="0.25">
      <c r="A36" s="85" t="s">
        <v>71</v>
      </c>
      <c r="B36" s="37"/>
      <c r="C36" s="37"/>
      <c r="D36" s="37"/>
      <c r="E36" s="51"/>
      <c r="F36" s="51"/>
      <c r="G36" s="51"/>
      <c r="H36" s="37"/>
      <c r="I36" s="37"/>
      <c r="J36" s="37"/>
      <c r="K36" s="37"/>
      <c r="L36" s="37"/>
      <c r="M36" s="37"/>
      <c r="N36" s="37"/>
      <c r="O36" s="37"/>
      <c r="R36" s="70"/>
      <c r="S36" s="102"/>
      <c r="T36" s="102"/>
      <c r="U36" s="102"/>
      <c r="V36" s="102"/>
      <c r="W36" s="6"/>
      <c r="X36" s="6"/>
      <c r="Y36" s="6"/>
      <c r="Z36" s="6"/>
      <c r="AA36" s="6"/>
      <c r="AB36" s="6"/>
    </row>
    <row r="37" spans="1:30" s="4" customFormat="1" ht="20.100000000000001" customHeight="1" x14ac:dyDescent="0.25">
      <c r="A37" s="40" t="s">
        <v>26</v>
      </c>
      <c r="B37" s="42">
        <v>90</v>
      </c>
      <c r="C37" s="42">
        <v>94</v>
      </c>
      <c r="D37" s="42">
        <v>92</v>
      </c>
      <c r="E37" s="42">
        <v>98</v>
      </c>
      <c r="F37" s="42">
        <v>126</v>
      </c>
      <c r="G37" s="42">
        <v>135</v>
      </c>
      <c r="H37" s="42">
        <v>137</v>
      </c>
      <c r="I37" s="42">
        <v>141</v>
      </c>
      <c r="J37" s="42">
        <v>149</v>
      </c>
      <c r="K37" s="62">
        <v>153</v>
      </c>
      <c r="L37" s="62">
        <v>156</v>
      </c>
      <c r="M37" s="62">
        <v>159</v>
      </c>
      <c r="N37" s="62">
        <v>164</v>
      </c>
      <c r="O37" s="62">
        <v>189</v>
      </c>
      <c r="P37" s="81">
        <v>188</v>
      </c>
      <c r="Q37" s="81">
        <v>179</v>
      </c>
      <c r="R37" s="82">
        <v>182</v>
      </c>
      <c r="S37" s="112">
        <v>166</v>
      </c>
      <c r="T37" s="112">
        <v>172</v>
      </c>
      <c r="U37" s="112">
        <v>174</v>
      </c>
      <c r="V37" s="118">
        <v>187</v>
      </c>
      <c r="W37" s="7">
        <v>213</v>
      </c>
      <c r="X37" s="7">
        <v>203</v>
      </c>
      <c r="Y37" s="7">
        <v>205</v>
      </c>
      <c r="Z37" s="7">
        <v>205</v>
      </c>
      <c r="AA37" s="7">
        <v>209</v>
      </c>
      <c r="AB37" s="7">
        <v>207</v>
      </c>
      <c r="AC37" s="7">
        <f>AC38+AC39</f>
        <v>209</v>
      </c>
      <c r="AD37" s="7">
        <v>209.2</v>
      </c>
    </row>
    <row r="38" spans="1:30" s="4" customFormat="1" ht="12" customHeight="1" x14ac:dyDescent="0.25">
      <c r="A38" s="1" t="s">
        <v>7</v>
      </c>
      <c r="B38" s="4">
        <v>38</v>
      </c>
      <c r="C38" s="4">
        <v>42</v>
      </c>
      <c r="D38" s="4">
        <v>40</v>
      </c>
      <c r="E38" s="4">
        <v>46</v>
      </c>
      <c r="F38" s="4">
        <v>54</v>
      </c>
      <c r="G38" s="4">
        <v>57</v>
      </c>
      <c r="H38" s="4">
        <v>58</v>
      </c>
      <c r="I38" s="4">
        <v>61</v>
      </c>
      <c r="J38" s="4">
        <v>69</v>
      </c>
      <c r="K38" s="4">
        <v>77</v>
      </c>
      <c r="L38" s="4">
        <v>77</v>
      </c>
      <c r="M38" s="4">
        <v>78</v>
      </c>
      <c r="N38" s="70">
        <v>88</v>
      </c>
      <c r="O38" s="70">
        <v>100</v>
      </c>
      <c r="P38" s="24">
        <v>98</v>
      </c>
      <c r="Q38" s="24">
        <v>103</v>
      </c>
      <c r="R38" s="70">
        <v>102</v>
      </c>
      <c r="S38" s="102">
        <v>75</v>
      </c>
      <c r="T38" s="102">
        <f>74+5</f>
        <v>79</v>
      </c>
      <c r="U38" s="102">
        <f>80+5</f>
        <v>85</v>
      </c>
      <c r="V38" s="105">
        <f>87+5</f>
        <v>92</v>
      </c>
      <c r="W38" s="6">
        <v>104</v>
      </c>
      <c r="X38" s="6">
        <f>100+1</f>
        <v>101</v>
      </c>
      <c r="Y38" s="6">
        <f>99+1</f>
        <v>100</v>
      </c>
      <c r="Z38" s="6">
        <v>100</v>
      </c>
      <c r="AA38" s="6">
        <f>100+4</f>
        <v>104</v>
      </c>
      <c r="AB38" s="6">
        <f>99+4</f>
        <v>103</v>
      </c>
      <c r="AC38" s="4">
        <v>103</v>
      </c>
      <c r="AD38" s="4">
        <v>103.2</v>
      </c>
    </row>
    <row r="39" spans="1:30" s="4" customFormat="1" ht="12" customHeight="1" x14ac:dyDescent="0.25">
      <c r="A39" s="1" t="s">
        <v>9</v>
      </c>
      <c r="B39" s="4">
        <v>52</v>
      </c>
      <c r="C39" s="4">
        <v>52</v>
      </c>
      <c r="D39" s="4">
        <v>52</v>
      </c>
      <c r="E39" s="4">
        <v>52</v>
      </c>
      <c r="F39" s="24">
        <v>72</v>
      </c>
      <c r="G39" s="4">
        <v>78</v>
      </c>
      <c r="H39" s="4">
        <v>79</v>
      </c>
      <c r="I39" s="4">
        <v>80</v>
      </c>
      <c r="J39" s="4">
        <v>80</v>
      </c>
      <c r="K39" s="4">
        <v>76</v>
      </c>
      <c r="L39" s="4">
        <v>79</v>
      </c>
      <c r="M39" s="4">
        <v>81</v>
      </c>
      <c r="N39" s="70">
        <v>76</v>
      </c>
      <c r="O39" s="70">
        <v>89</v>
      </c>
      <c r="P39" s="24">
        <v>90</v>
      </c>
      <c r="Q39" s="24">
        <v>76</v>
      </c>
      <c r="R39" s="70">
        <v>80</v>
      </c>
      <c r="S39" s="102">
        <f>81+10</f>
        <v>91</v>
      </c>
      <c r="T39" s="102">
        <f>83+10</f>
        <v>93</v>
      </c>
      <c r="U39" s="102">
        <f>79+10</f>
        <v>89</v>
      </c>
      <c r="V39" s="102">
        <f>85+10</f>
        <v>95</v>
      </c>
      <c r="W39" s="6">
        <f>99+10</f>
        <v>109</v>
      </c>
      <c r="X39" s="6">
        <v>102</v>
      </c>
      <c r="Y39" s="6">
        <f>83+16+10</f>
        <v>109</v>
      </c>
      <c r="Z39" s="6">
        <f>82+16+7</f>
        <v>105</v>
      </c>
      <c r="AA39" s="6">
        <f>82+16+7</f>
        <v>105</v>
      </c>
      <c r="AB39" s="6">
        <f>83+15+6</f>
        <v>104</v>
      </c>
      <c r="AC39" s="4">
        <f>83+16+7</f>
        <v>106</v>
      </c>
      <c r="AD39" s="4">
        <v>106</v>
      </c>
    </row>
    <row r="40" spans="1:30" s="4" customFormat="1" ht="20.100000000000001" customHeight="1" x14ac:dyDescent="0.25">
      <c r="A40" s="40" t="s">
        <v>27</v>
      </c>
      <c r="B40" s="42">
        <v>301</v>
      </c>
      <c r="C40" s="42">
        <v>296</v>
      </c>
      <c r="D40" s="42">
        <v>296</v>
      </c>
      <c r="E40" s="42">
        <v>309</v>
      </c>
      <c r="F40" s="42">
        <v>322</v>
      </c>
      <c r="G40" s="42">
        <v>325</v>
      </c>
      <c r="H40" s="42">
        <v>333</v>
      </c>
      <c r="I40" s="42">
        <v>332</v>
      </c>
      <c r="J40" s="42">
        <v>343</v>
      </c>
      <c r="K40" s="42">
        <v>363</v>
      </c>
      <c r="L40" s="42">
        <v>372</v>
      </c>
      <c r="M40" s="42">
        <v>384</v>
      </c>
      <c r="N40" s="42">
        <v>384</v>
      </c>
      <c r="O40" s="42">
        <v>394</v>
      </c>
      <c r="P40" s="81">
        <v>412</v>
      </c>
      <c r="Q40" s="81">
        <v>429</v>
      </c>
      <c r="R40" s="82">
        <v>443</v>
      </c>
      <c r="S40" s="112">
        <v>501</v>
      </c>
      <c r="T40" s="112">
        <v>501</v>
      </c>
      <c r="U40" s="112">
        <v>501</v>
      </c>
      <c r="V40" s="118">
        <v>522</v>
      </c>
      <c r="W40" s="7">
        <v>545</v>
      </c>
      <c r="X40" s="7">
        <v>564</v>
      </c>
      <c r="Y40" s="7">
        <v>570</v>
      </c>
      <c r="Z40" s="7">
        <v>570</v>
      </c>
      <c r="AA40" s="7">
        <v>599</v>
      </c>
      <c r="AB40" s="7">
        <v>599</v>
      </c>
      <c r="AC40" s="7">
        <v>595</v>
      </c>
      <c r="AD40" s="7">
        <v>571</v>
      </c>
    </row>
    <row r="41" spans="1:30" s="4" customFormat="1" ht="12" customHeight="1" x14ac:dyDescent="0.25">
      <c r="A41" s="1" t="s">
        <v>18</v>
      </c>
      <c r="B41" s="35">
        <v>77</v>
      </c>
      <c r="C41" s="35">
        <v>75</v>
      </c>
      <c r="D41" s="35">
        <v>75</v>
      </c>
      <c r="E41" s="35">
        <v>75</v>
      </c>
      <c r="F41" s="35">
        <v>75</v>
      </c>
      <c r="G41" s="4">
        <v>75</v>
      </c>
      <c r="H41" s="4">
        <v>78</v>
      </c>
      <c r="I41" s="4">
        <v>78</v>
      </c>
      <c r="J41" s="4">
        <v>80</v>
      </c>
      <c r="K41" s="4">
        <v>80</v>
      </c>
      <c r="L41" s="4">
        <v>86</v>
      </c>
      <c r="M41" s="4">
        <v>91</v>
      </c>
      <c r="N41" s="70">
        <v>99</v>
      </c>
      <c r="O41" s="70">
        <v>104</v>
      </c>
      <c r="P41" s="24">
        <v>112</v>
      </c>
      <c r="Q41" s="24">
        <v>115</v>
      </c>
      <c r="R41" s="70">
        <v>118</v>
      </c>
      <c r="S41" s="102">
        <v>126</v>
      </c>
      <c r="T41" s="102">
        <v>122</v>
      </c>
      <c r="U41" s="102">
        <v>123</v>
      </c>
      <c r="V41" s="102">
        <v>123</v>
      </c>
      <c r="W41" s="6">
        <v>124</v>
      </c>
      <c r="X41" s="6">
        <v>140</v>
      </c>
      <c r="Y41" s="6">
        <v>140</v>
      </c>
      <c r="Z41" s="6">
        <v>145</v>
      </c>
      <c r="AA41" s="6">
        <v>150</v>
      </c>
      <c r="AB41" s="6">
        <v>153</v>
      </c>
      <c r="AC41" s="4">
        <v>153</v>
      </c>
      <c r="AD41" s="4">
        <v>160</v>
      </c>
    </row>
    <row r="42" spans="1:30" s="4" customFormat="1" ht="12" customHeight="1" x14ac:dyDescent="0.25">
      <c r="A42" s="1" t="s">
        <v>10</v>
      </c>
      <c r="B42" s="35">
        <v>17</v>
      </c>
      <c r="C42" s="35">
        <v>18</v>
      </c>
      <c r="D42" s="35">
        <v>17</v>
      </c>
      <c r="E42" s="35">
        <v>19</v>
      </c>
      <c r="F42" s="35">
        <v>20</v>
      </c>
      <c r="G42" s="4">
        <v>20</v>
      </c>
      <c r="H42" s="4">
        <v>20</v>
      </c>
      <c r="I42" s="4">
        <v>21</v>
      </c>
      <c r="J42" s="36">
        <v>21</v>
      </c>
      <c r="K42" s="36">
        <v>21</v>
      </c>
      <c r="L42" s="36">
        <v>21</v>
      </c>
      <c r="M42" s="36">
        <v>21</v>
      </c>
      <c r="N42" s="75">
        <v>23</v>
      </c>
      <c r="O42" s="75">
        <v>24</v>
      </c>
      <c r="P42" s="24">
        <v>24</v>
      </c>
      <c r="Q42" s="24">
        <v>24</v>
      </c>
      <c r="R42" s="70">
        <v>27</v>
      </c>
      <c r="S42" s="102">
        <v>28</v>
      </c>
      <c r="T42" s="102">
        <v>28</v>
      </c>
      <c r="U42" s="102">
        <v>27</v>
      </c>
      <c r="V42" s="102">
        <v>28</v>
      </c>
      <c r="W42" s="6">
        <v>30</v>
      </c>
      <c r="X42" s="6">
        <v>30</v>
      </c>
      <c r="Y42" s="6">
        <v>30</v>
      </c>
      <c r="Z42" s="6">
        <v>30</v>
      </c>
      <c r="AA42" s="6">
        <v>28</v>
      </c>
      <c r="AB42" s="6">
        <v>29</v>
      </c>
      <c r="AC42" s="4">
        <v>29</v>
      </c>
      <c r="AD42" s="4">
        <v>31</v>
      </c>
    </row>
    <row r="43" spans="1:30" s="4" customFormat="1" ht="12" customHeight="1" x14ac:dyDescent="0.25">
      <c r="A43" s="1" t="s">
        <v>19</v>
      </c>
      <c r="N43" s="70"/>
      <c r="O43" s="70"/>
      <c r="P43" s="24"/>
      <c r="Q43" s="24"/>
      <c r="R43" s="70"/>
      <c r="S43" s="102"/>
      <c r="T43" s="102"/>
      <c r="U43" s="102"/>
      <c r="V43" s="102"/>
      <c r="W43" s="6"/>
      <c r="X43" s="6"/>
      <c r="Y43" s="6"/>
      <c r="Z43" s="6"/>
      <c r="AA43" s="6"/>
      <c r="AB43" s="6"/>
    </row>
    <row r="44" spans="1:30" s="4" customFormat="1" ht="12" customHeight="1" x14ac:dyDescent="0.25">
      <c r="A44" s="99" t="s">
        <v>41</v>
      </c>
      <c r="B44" s="4">
        <v>102</v>
      </c>
      <c r="C44" s="4">
        <v>104</v>
      </c>
      <c r="D44" s="4">
        <v>101</v>
      </c>
      <c r="E44" s="4">
        <v>113</v>
      </c>
      <c r="F44" s="4">
        <v>122</v>
      </c>
      <c r="G44" s="4">
        <v>122</v>
      </c>
      <c r="H44" s="4">
        <v>121</v>
      </c>
      <c r="I44" s="4">
        <v>122</v>
      </c>
      <c r="J44" s="4">
        <v>122</v>
      </c>
      <c r="K44" s="4">
        <v>139</v>
      </c>
      <c r="L44" s="4">
        <v>144</v>
      </c>
      <c r="M44" s="4">
        <v>152</v>
      </c>
      <c r="N44" s="69" t="s">
        <v>5</v>
      </c>
      <c r="O44" s="69" t="s">
        <v>5</v>
      </c>
      <c r="P44" s="24" t="s">
        <v>5</v>
      </c>
      <c r="Q44" s="24" t="s">
        <v>5</v>
      </c>
      <c r="R44" s="69" t="s">
        <v>5</v>
      </c>
      <c r="S44" s="104" t="s">
        <v>5</v>
      </c>
      <c r="T44" s="104" t="s">
        <v>5</v>
      </c>
      <c r="U44" s="104" t="s">
        <v>5</v>
      </c>
      <c r="V44" s="104" t="s">
        <v>5</v>
      </c>
      <c r="W44" s="104" t="s">
        <v>5</v>
      </c>
      <c r="X44" s="104" t="s">
        <v>5</v>
      </c>
      <c r="Y44" s="104" t="s">
        <v>5</v>
      </c>
      <c r="Z44" s="104" t="s">
        <v>5</v>
      </c>
      <c r="AA44" s="104" t="s">
        <v>5</v>
      </c>
      <c r="AB44" s="104" t="s">
        <v>5</v>
      </c>
      <c r="AC44" s="104" t="s">
        <v>5</v>
      </c>
      <c r="AD44" s="104" t="s">
        <v>5</v>
      </c>
    </row>
    <row r="45" spans="1:30" s="4" customFormat="1" ht="12" customHeight="1" x14ac:dyDescent="0.25">
      <c r="A45" s="1" t="s">
        <v>40</v>
      </c>
      <c r="B45" s="24" t="s">
        <v>5</v>
      </c>
      <c r="C45" s="24" t="s">
        <v>5</v>
      </c>
      <c r="D45" s="24" t="s">
        <v>5</v>
      </c>
      <c r="E45" s="24" t="s">
        <v>5</v>
      </c>
      <c r="F45" s="24" t="s">
        <v>5</v>
      </c>
      <c r="G45" s="24" t="s">
        <v>5</v>
      </c>
      <c r="H45" s="24" t="s">
        <v>5</v>
      </c>
      <c r="I45" s="24" t="s">
        <v>5</v>
      </c>
      <c r="J45" s="24" t="s">
        <v>5</v>
      </c>
      <c r="K45" s="24" t="s">
        <v>5</v>
      </c>
      <c r="L45" s="24" t="s">
        <v>5</v>
      </c>
      <c r="M45" s="24" t="s">
        <v>5</v>
      </c>
      <c r="N45" s="75">
        <v>143</v>
      </c>
      <c r="O45" s="75">
        <v>147</v>
      </c>
      <c r="P45" s="24">
        <v>150</v>
      </c>
      <c r="Q45" s="24">
        <v>163</v>
      </c>
      <c r="R45" s="70">
        <v>170</v>
      </c>
      <c r="S45" s="102">
        <f>175+20</f>
        <v>195</v>
      </c>
      <c r="T45" s="102">
        <f>175+25</f>
        <v>200</v>
      </c>
      <c r="U45" s="102">
        <f>172+25</f>
        <v>197</v>
      </c>
      <c r="V45" s="102">
        <f>186+25</f>
        <v>211</v>
      </c>
      <c r="W45" s="6">
        <f>203+25</f>
        <v>228</v>
      </c>
      <c r="X45" s="6">
        <f>200+25</f>
        <v>225</v>
      </c>
      <c r="Y45" s="6">
        <f>213+25</f>
        <v>238</v>
      </c>
      <c r="Z45" s="6">
        <f>205+25</f>
        <v>230</v>
      </c>
      <c r="AA45" s="6">
        <f>204+30</f>
        <v>234</v>
      </c>
      <c r="AB45" s="6">
        <f>198+28</f>
        <v>226</v>
      </c>
      <c r="AC45" s="4">
        <f>194+21</f>
        <v>215</v>
      </c>
      <c r="AD45" s="4">
        <v>183</v>
      </c>
    </row>
    <row r="46" spans="1:30" s="4" customFormat="1" ht="12" customHeight="1" x14ac:dyDescent="0.25">
      <c r="A46" s="1" t="s">
        <v>11</v>
      </c>
      <c r="B46" s="35">
        <v>49</v>
      </c>
      <c r="C46" s="35">
        <v>45</v>
      </c>
      <c r="D46" s="43">
        <v>47</v>
      </c>
      <c r="E46" s="43">
        <v>48</v>
      </c>
      <c r="F46" s="43">
        <v>47</v>
      </c>
      <c r="G46" s="4">
        <v>45</v>
      </c>
      <c r="H46" s="4">
        <v>48</v>
      </c>
      <c r="I46" s="4">
        <v>44</v>
      </c>
      <c r="J46" s="36">
        <v>49</v>
      </c>
      <c r="K46" s="36">
        <v>51</v>
      </c>
      <c r="L46" s="36">
        <v>50</v>
      </c>
      <c r="M46" s="36">
        <v>48</v>
      </c>
      <c r="N46" s="75">
        <v>48</v>
      </c>
      <c r="O46" s="75">
        <v>49</v>
      </c>
      <c r="P46" s="24">
        <v>51</v>
      </c>
      <c r="Q46" s="24">
        <v>51</v>
      </c>
      <c r="R46" s="70">
        <v>51</v>
      </c>
      <c r="S46" s="102">
        <v>51</v>
      </c>
      <c r="T46" s="102">
        <v>50</v>
      </c>
      <c r="U46" s="102">
        <v>51</v>
      </c>
      <c r="V46" s="102">
        <v>51</v>
      </c>
      <c r="W46" s="6">
        <v>53</v>
      </c>
      <c r="X46" s="6">
        <v>53</v>
      </c>
      <c r="Y46" s="6">
        <v>56</v>
      </c>
      <c r="Z46" s="6">
        <v>58</v>
      </c>
      <c r="AA46" s="6">
        <f>65</f>
        <v>65</v>
      </c>
      <c r="AB46" s="6">
        <v>66</v>
      </c>
      <c r="AC46" s="4">
        <v>66</v>
      </c>
      <c r="AD46" s="4">
        <v>66</v>
      </c>
    </row>
    <row r="47" spans="1:30" s="4" customFormat="1" ht="12" customHeight="1" x14ac:dyDescent="0.25">
      <c r="A47" s="1" t="s">
        <v>20</v>
      </c>
      <c r="B47" s="35"/>
      <c r="C47" s="35"/>
      <c r="D47" s="35"/>
      <c r="E47" s="35"/>
      <c r="F47" s="35"/>
      <c r="N47" s="70"/>
      <c r="O47" s="70"/>
      <c r="P47" s="24"/>
      <c r="Q47" s="24"/>
      <c r="R47" s="70"/>
      <c r="S47" s="102"/>
      <c r="T47" s="102"/>
      <c r="U47" s="102"/>
      <c r="V47" s="102"/>
      <c r="W47" s="6"/>
      <c r="X47" s="6"/>
      <c r="Y47" s="6"/>
      <c r="Z47" s="6"/>
      <c r="AA47" s="6"/>
      <c r="AB47" s="6"/>
    </row>
    <row r="48" spans="1:30" s="4" customFormat="1" ht="12" customHeight="1" x14ac:dyDescent="0.25">
      <c r="A48" s="1" t="s">
        <v>21</v>
      </c>
      <c r="B48" s="35">
        <v>56</v>
      </c>
      <c r="C48" s="35">
        <v>54</v>
      </c>
      <c r="D48" s="35">
        <v>56</v>
      </c>
      <c r="E48" s="35">
        <v>54</v>
      </c>
      <c r="F48" s="35">
        <v>58</v>
      </c>
      <c r="G48" s="4">
        <v>63</v>
      </c>
      <c r="H48" s="4">
        <v>66</v>
      </c>
      <c r="I48" s="4">
        <v>67</v>
      </c>
      <c r="J48" s="4">
        <v>71</v>
      </c>
      <c r="K48" s="4">
        <v>72</v>
      </c>
      <c r="L48" s="4">
        <v>71</v>
      </c>
      <c r="M48" s="4">
        <v>72</v>
      </c>
      <c r="N48" s="70">
        <v>71</v>
      </c>
      <c r="O48" s="70">
        <v>70</v>
      </c>
      <c r="P48" s="24">
        <v>75</v>
      </c>
      <c r="Q48" s="24">
        <v>76</v>
      </c>
      <c r="R48" s="70">
        <v>77</v>
      </c>
      <c r="S48" s="102">
        <f>83+18</f>
        <v>101</v>
      </c>
      <c r="T48" s="102">
        <f>83+18</f>
        <v>101</v>
      </c>
      <c r="U48" s="102">
        <f>85+18</f>
        <v>103</v>
      </c>
      <c r="V48" s="105">
        <f>86+18</f>
        <v>104</v>
      </c>
      <c r="W48" s="6">
        <f>88+22</f>
        <v>110</v>
      </c>
      <c r="X48" s="6">
        <f>101+15</f>
        <v>116</v>
      </c>
      <c r="Y48" s="6">
        <f>79+18+9</f>
        <v>106</v>
      </c>
      <c r="Z48" s="6">
        <f>79+8+20</f>
        <v>107</v>
      </c>
      <c r="AA48" s="6">
        <f>98+4+20</f>
        <v>122</v>
      </c>
      <c r="AB48" s="6">
        <f>100+2+23</f>
        <v>125</v>
      </c>
      <c r="AC48" s="4">
        <f>107+3+22</f>
        <v>132</v>
      </c>
      <c r="AD48" s="4">
        <v>131</v>
      </c>
    </row>
    <row r="49" spans="1:30" s="4" customFormat="1" ht="20.100000000000001" customHeight="1" x14ac:dyDescent="0.25">
      <c r="A49" s="49" t="s">
        <v>28</v>
      </c>
      <c r="B49" s="41">
        <v>234</v>
      </c>
      <c r="C49" s="41">
        <v>242</v>
      </c>
      <c r="D49" s="41">
        <v>234</v>
      </c>
      <c r="E49" s="41">
        <v>228</v>
      </c>
      <c r="F49" s="41">
        <v>247</v>
      </c>
      <c r="G49" s="41">
        <v>247</v>
      </c>
      <c r="H49" s="41">
        <v>261</v>
      </c>
      <c r="I49" s="41">
        <v>262</v>
      </c>
      <c r="J49" s="41">
        <v>256</v>
      </c>
      <c r="K49" s="41">
        <v>282</v>
      </c>
      <c r="L49" s="41">
        <v>307</v>
      </c>
      <c r="M49" s="41">
        <v>297</v>
      </c>
      <c r="N49" s="41">
        <v>289</v>
      </c>
      <c r="O49" s="41">
        <v>276</v>
      </c>
      <c r="P49" s="81">
        <v>293</v>
      </c>
      <c r="Q49" s="81">
        <v>305</v>
      </c>
      <c r="R49" s="82">
        <v>283</v>
      </c>
      <c r="S49" s="112">
        <v>364</v>
      </c>
      <c r="T49" s="112">
        <v>401</v>
      </c>
      <c r="U49" s="112">
        <v>423</v>
      </c>
      <c r="V49" s="112">
        <v>451</v>
      </c>
      <c r="W49" s="7">
        <v>473</v>
      </c>
      <c r="X49" s="7">
        <v>482</v>
      </c>
      <c r="Y49" s="7">
        <v>474</v>
      </c>
      <c r="Z49" s="7">
        <v>474</v>
      </c>
      <c r="AA49" s="7">
        <v>490</v>
      </c>
      <c r="AB49" s="7">
        <v>499</v>
      </c>
      <c r="AC49" s="7">
        <v>522</v>
      </c>
      <c r="AD49" s="7">
        <v>543</v>
      </c>
    </row>
    <row r="50" spans="1:30" s="4" customFormat="1" ht="12" customHeight="1" x14ac:dyDescent="0.25">
      <c r="A50" s="1" t="s">
        <v>52</v>
      </c>
      <c r="B50" s="4">
        <v>25</v>
      </c>
      <c r="C50" s="4">
        <v>36</v>
      </c>
      <c r="D50" s="4">
        <v>36</v>
      </c>
      <c r="E50" s="4">
        <v>36</v>
      </c>
      <c r="F50" s="4">
        <v>32</v>
      </c>
      <c r="G50" s="4">
        <v>36</v>
      </c>
      <c r="H50" s="4">
        <v>36</v>
      </c>
      <c r="I50" s="4">
        <v>36</v>
      </c>
      <c r="J50" s="4">
        <v>36</v>
      </c>
      <c r="K50" s="4">
        <v>36</v>
      </c>
      <c r="L50" s="4">
        <v>36</v>
      </c>
      <c r="M50" s="4">
        <v>36</v>
      </c>
      <c r="N50" s="4">
        <v>36</v>
      </c>
      <c r="O50" s="69" t="s">
        <v>5</v>
      </c>
      <c r="P50" s="24" t="s">
        <v>5</v>
      </c>
      <c r="Q50" s="24" t="s">
        <v>5</v>
      </c>
      <c r="R50" s="69" t="s">
        <v>5</v>
      </c>
      <c r="S50" s="104" t="s">
        <v>5</v>
      </c>
      <c r="T50" s="104" t="s">
        <v>5</v>
      </c>
      <c r="U50" s="104" t="s">
        <v>5</v>
      </c>
      <c r="V50" s="104" t="s">
        <v>5</v>
      </c>
      <c r="W50" s="104" t="s">
        <v>5</v>
      </c>
      <c r="X50" s="104" t="s">
        <v>5</v>
      </c>
      <c r="Y50" s="104" t="s">
        <v>5</v>
      </c>
      <c r="Z50" s="104" t="s">
        <v>5</v>
      </c>
      <c r="AA50" s="104" t="s">
        <v>5</v>
      </c>
      <c r="AB50" s="104" t="s">
        <v>5</v>
      </c>
      <c r="AC50" s="67" t="s">
        <v>5</v>
      </c>
      <c r="AD50" s="67" t="s">
        <v>5</v>
      </c>
    </row>
    <row r="51" spans="1:30" s="4" customFormat="1" ht="12" customHeight="1" x14ac:dyDescent="0.25">
      <c r="A51" s="1" t="s">
        <v>14</v>
      </c>
      <c r="B51" s="4">
        <v>140</v>
      </c>
      <c r="C51" s="4">
        <v>138</v>
      </c>
      <c r="D51" s="4">
        <v>130</v>
      </c>
      <c r="E51" s="4">
        <v>135</v>
      </c>
      <c r="F51" s="4">
        <v>133</v>
      </c>
      <c r="G51" s="4">
        <v>131</v>
      </c>
      <c r="H51" s="4">
        <v>125</v>
      </c>
      <c r="I51" s="4">
        <v>130</v>
      </c>
      <c r="J51" s="36">
        <v>120</v>
      </c>
      <c r="K51" s="36">
        <v>121</v>
      </c>
      <c r="L51" s="36">
        <v>122</v>
      </c>
      <c r="M51" s="36">
        <v>117</v>
      </c>
      <c r="N51" s="76">
        <v>116</v>
      </c>
      <c r="O51" s="76">
        <v>117</v>
      </c>
      <c r="P51" s="24">
        <v>115</v>
      </c>
      <c r="Q51" s="24">
        <v>122</v>
      </c>
      <c r="R51" s="70">
        <v>120</v>
      </c>
      <c r="S51" s="102">
        <v>120</v>
      </c>
      <c r="T51" s="102">
        <v>119</v>
      </c>
      <c r="U51" s="102">
        <v>127</v>
      </c>
      <c r="V51" s="105">
        <v>130</v>
      </c>
      <c r="W51" s="6">
        <f>129+2</f>
        <v>131</v>
      </c>
      <c r="X51" s="6">
        <f>137+2</f>
        <v>139</v>
      </c>
      <c r="Y51" s="6">
        <f>132+2</f>
        <v>134</v>
      </c>
      <c r="Z51" s="6">
        <f>138+2</f>
        <v>140</v>
      </c>
      <c r="AA51" s="6">
        <f>111+2</f>
        <v>113</v>
      </c>
      <c r="AB51" s="6">
        <f>117+3</f>
        <v>120</v>
      </c>
      <c r="AC51" s="4">
        <v>117</v>
      </c>
      <c r="AD51" s="4">
        <v>130</v>
      </c>
    </row>
    <row r="52" spans="1:30" s="4" customFormat="1" ht="12" customHeight="1" x14ac:dyDescent="0.25">
      <c r="A52" s="1" t="s">
        <v>16</v>
      </c>
      <c r="B52" s="4">
        <v>45</v>
      </c>
      <c r="C52" s="4">
        <v>42</v>
      </c>
      <c r="D52" s="43">
        <v>37</v>
      </c>
      <c r="E52" s="43">
        <v>24</v>
      </c>
      <c r="F52" s="43">
        <v>27</v>
      </c>
      <c r="G52" s="4">
        <v>26</v>
      </c>
      <c r="H52" s="4">
        <v>39</v>
      </c>
      <c r="I52" s="4">
        <v>32</v>
      </c>
      <c r="J52" s="4">
        <v>30</v>
      </c>
      <c r="K52" s="4">
        <v>27</v>
      </c>
      <c r="L52" s="4">
        <v>35</v>
      </c>
      <c r="M52" s="4">
        <v>34</v>
      </c>
      <c r="N52" s="71">
        <v>45</v>
      </c>
      <c r="O52" s="71">
        <v>44</v>
      </c>
      <c r="P52" s="24">
        <v>50</v>
      </c>
      <c r="Q52" s="24">
        <v>55</v>
      </c>
      <c r="R52" s="70">
        <v>55</v>
      </c>
      <c r="S52" s="102">
        <v>70</v>
      </c>
      <c r="T52" s="102">
        <v>73</v>
      </c>
      <c r="U52" s="102">
        <v>75</v>
      </c>
      <c r="V52" s="102">
        <v>81</v>
      </c>
      <c r="W52" s="6">
        <f>81+2</f>
        <v>83</v>
      </c>
      <c r="X52" s="6">
        <f>88</f>
        <v>88</v>
      </c>
      <c r="Y52" s="6">
        <f>79+1+4</f>
        <v>84</v>
      </c>
      <c r="Z52" s="6">
        <v>85</v>
      </c>
      <c r="AA52" s="6">
        <f>88+4+3</f>
        <v>95</v>
      </c>
      <c r="AB52" s="6">
        <f>81+4+4</f>
        <v>89</v>
      </c>
      <c r="AC52" s="4">
        <f>85+4+3</f>
        <v>92</v>
      </c>
      <c r="AD52" s="4">
        <v>83</v>
      </c>
    </row>
    <row r="53" spans="1:30" s="4" customFormat="1" ht="12" customHeight="1" x14ac:dyDescent="0.25">
      <c r="A53" s="99" t="s">
        <v>77</v>
      </c>
      <c r="B53" s="4">
        <v>12</v>
      </c>
      <c r="C53" s="4">
        <v>17</v>
      </c>
      <c r="D53" s="4">
        <v>17</v>
      </c>
      <c r="E53" s="4">
        <v>17</v>
      </c>
      <c r="F53" s="4">
        <v>14</v>
      </c>
      <c r="G53" s="4">
        <v>18</v>
      </c>
      <c r="H53" s="4">
        <v>14</v>
      </c>
      <c r="I53" s="4">
        <v>16</v>
      </c>
      <c r="J53" s="4">
        <v>15</v>
      </c>
      <c r="K53" s="4">
        <v>16</v>
      </c>
      <c r="L53" s="4">
        <v>15</v>
      </c>
      <c r="M53" s="4">
        <v>15</v>
      </c>
      <c r="N53" s="71">
        <v>11</v>
      </c>
      <c r="O53" s="71">
        <v>10</v>
      </c>
      <c r="P53" s="24">
        <v>10</v>
      </c>
      <c r="Q53" s="69" t="s">
        <v>5</v>
      </c>
      <c r="R53" s="69" t="s">
        <v>5</v>
      </c>
      <c r="S53" s="104" t="s">
        <v>5</v>
      </c>
      <c r="T53" s="104" t="s">
        <v>5</v>
      </c>
      <c r="U53" s="104" t="s">
        <v>5</v>
      </c>
      <c r="V53" s="104" t="s">
        <v>5</v>
      </c>
      <c r="W53" s="104" t="s">
        <v>5</v>
      </c>
      <c r="X53" s="104" t="s">
        <v>5</v>
      </c>
      <c r="Y53" s="104" t="s">
        <v>5</v>
      </c>
      <c r="Z53" s="104" t="s">
        <v>5</v>
      </c>
      <c r="AA53" s="104" t="s">
        <v>5</v>
      </c>
      <c r="AB53" s="104" t="s">
        <v>5</v>
      </c>
      <c r="AC53" s="104" t="s">
        <v>5</v>
      </c>
      <c r="AD53" s="104" t="s">
        <v>5</v>
      </c>
    </row>
    <row r="54" spans="1:30" s="70" customFormat="1" ht="12" customHeight="1" x14ac:dyDescent="0.25">
      <c r="A54" s="99" t="s">
        <v>64</v>
      </c>
      <c r="B54" s="69" t="s">
        <v>5</v>
      </c>
      <c r="C54" s="69" t="s">
        <v>5</v>
      </c>
      <c r="D54" s="69" t="s">
        <v>5</v>
      </c>
      <c r="E54" s="69" t="s">
        <v>5</v>
      </c>
      <c r="F54" s="70">
        <v>22</v>
      </c>
      <c r="G54" s="70">
        <v>17</v>
      </c>
      <c r="H54" s="70">
        <v>31</v>
      </c>
      <c r="I54" s="70">
        <v>32</v>
      </c>
      <c r="J54" s="70">
        <v>38</v>
      </c>
      <c r="K54" s="70">
        <v>67</v>
      </c>
      <c r="L54" s="70">
        <v>83</v>
      </c>
      <c r="M54" s="70">
        <v>81</v>
      </c>
      <c r="N54" s="69" t="s">
        <v>5</v>
      </c>
      <c r="O54" s="69" t="s">
        <v>5</v>
      </c>
      <c r="P54" s="69" t="s">
        <v>5</v>
      </c>
      <c r="Q54" s="69" t="s">
        <v>5</v>
      </c>
      <c r="R54" s="69" t="s">
        <v>5</v>
      </c>
      <c r="S54" s="104" t="s">
        <v>5</v>
      </c>
      <c r="T54" s="104" t="s">
        <v>5</v>
      </c>
      <c r="U54" s="104" t="s">
        <v>5</v>
      </c>
      <c r="V54" s="104" t="s">
        <v>5</v>
      </c>
      <c r="W54" s="104" t="s">
        <v>5</v>
      </c>
      <c r="X54" s="104" t="s">
        <v>5</v>
      </c>
      <c r="Y54" s="104" t="s">
        <v>5</v>
      </c>
      <c r="Z54" s="104" t="s">
        <v>5</v>
      </c>
      <c r="AA54" s="104" t="s">
        <v>5</v>
      </c>
      <c r="AB54" s="104" t="s">
        <v>5</v>
      </c>
      <c r="AC54" s="104" t="s">
        <v>5</v>
      </c>
      <c r="AD54" s="104" t="s">
        <v>5</v>
      </c>
    </row>
    <row r="55" spans="1:30" s="70" customFormat="1" ht="12" customHeight="1" x14ac:dyDescent="0.25">
      <c r="A55" s="77" t="s">
        <v>40</v>
      </c>
      <c r="B55" s="69" t="s">
        <v>5</v>
      </c>
      <c r="C55" s="69" t="s">
        <v>5</v>
      </c>
      <c r="D55" s="69" t="s">
        <v>5</v>
      </c>
      <c r="E55" s="69" t="s">
        <v>5</v>
      </c>
      <c r="F55" s="69" t="s">
        <v>5</v>
      </c>
      <c r="G55" s="69" t="s">
        <v>5</v>
      </c>
      <c r="H55" s="69" t="s">
        <v>5</v>
      </c>
      <c r="I55" s="69" t="s">
        <v>5</v>
      </c>
      <c r="J55" s="69" t="s">
        <v>5</v>
      </c>
      <c r="K55" s="69" t="s">
        <v>5</v>
      </c>
      <c r="L55" s="69" t="s">
        <v>5</v>
      </c>
      <c r="M55" s="69" t="s">
        <v>5</v>
      </c>
      <c r="N55" s="75">
        <v>65</v>
      </c>
      <c r="O55" s="75">
        <v>90</v>
      </c>
      <c r="P55" s="69">
        <v>103</v>
      </c>
      <c r="Q55" s="69">
        <v>110</v>
      </c>
      <c r="R55" s="75">
        <v>87</v>
      </c>
      <c r="S55" s="105">
        <f>97+60</f>
        <v>157</v>
      </c>
      <c r="T55" s="105">
        <f>126+60</f>
        <v>186</v>
      </c>
      <c r="U55" s="105">
        <f>135+65</f>
        <v>200</v>
      </c>
      <c r="V55" s="105">
        <f>153+65</f>
        <v>218</v>
      </c>
      <c r="W55" s="6">
        <f>170+65</f>
        <v>235</v>
      </c>
      <c r="X55" s="6">
        <f>135+25+70</f>
        <v>230</v>
      </c>
      <c r="Y55" s="6">
        <f>137+25+70</f>
        <v>232</v>
      </c>
      <c r="Z55" s="6">
        <f>140+27+65</f>
        <v>232</v>
      </c>
      <c r="AA55" s="6">
        <f>159+30+71</f>
        <v>260</v>
      </c>
      <c r="AB55" s="6">
        <f>173+70+25</f>
        <v>268</v>
      </c>
      <c r="AC55" s="6">
        <f>77+187+24</f>
        <v>288</v>
      </c>
      <c r="AD55" s="6">
        <v>308</v>
      </c>
    </row>
    <row r="56" spans="1:30" s="4" customFormat="1" ht="12" customHeight="1" x14ac:dyDescent="0.25">
      <c r="A56" s="1" t="s">
        <v>34</v>
      </c>
      <c r="B56" s="4">
        <v>12</v>
      </c>
      <c r="C56" s="4">
        <v>9</v>
      </c>
      <c r="D56" s="24">
        <v>14</v>
      </c>
      <c r="E56" s="24">
        <v>16</v>
      </c>
      <c r="F56" s="4">
        <v>19</v>
      </c>
      <c r="G56" s="4">
        <v>19</v>
      </c>
      <c r="H56" s="4">
        <v>16</v>
      </c>
      <c r="I56" s="4">
        <v>16</v>
      </c>
      <c r="J56" s="4">
        <v>17</v>
      </c>
      <c r="K56" s="4">
        <v>15</v>
      </c>
      <c r="L56" s="4">
        <v>16</v>
      </c>
      <c r="M56" s="4">
        <v>14</v>
      </c>
      <c r="N56" s="71">
        <v>16</v>
      </c>
      <c r="O56" s="71">
        <v>15</v>
      </c>
      <c r="P56" s="24">
        <v>15</v>
      </c>
      <c r="Q56" s="24">
        <v>18</v>
      </c>
      <c r="R56" s="70">
        <v>21</v>
      </c>
      <c r="S56" s="102">
        <v>17</v>
      </c>
      <c r="T56" s="102">
        <v>23</v>
      </c>
      <c r="U56" s="102">
        <v>21</v>
      </c>
      <c r="V56" s="102">
        <v>22</v>
      </c>
      <c r="W56" s="6">
        <v>24</v>
      </c>
      <c r="X56" s="6">
        <v>25</v>
      </c>
      <c r="Y56" s="6">
        <v>24</v>
      </c>
      <c r="Z56" s="6">
        <v>17</v>
      </c>
      <c r="AA56" s="6">
        <v>22</v>
      </c>
      <c r="AB56" s="6">
        <v>22</v>
      </c>
      <c r="AC56" s="4">
        <f>22+3</f>
        <v>25</v>
      </c>
      <c r="AD56" s="4">
        <v>22</v>
      </c>
    </row>
    <row r="57" spans="1:30" s="4" customFormat="1" ht="20.100000000000001" customHeight="1" x14ac:dyDescent="0.25">
      <c r="A57" s="49" t="s">
        <v>29</v>
      </c>
      <c r="B57" s="41">
        <v>110</v>
      </c>
      <c r="C57" s="41">
        <v>114</v>
      </c>
      <c r="D57" s="41">
        <v>121</v>
      </c>
      <c r="E57" s="41">
        <v>117</v>
      </c>
      <c r="F57" s="41">
        <v>124</v>
      </c>
      <c r="G57" s="41">
        <v>119</v>
      </c>
      <c r="H57" s="41">
        <v>119</v>
      </c>
      <c r="I57" s="41">
        <v>116</v>
      </c>
      <c r="J57" s="41">
        <v>117</v>
      </c>
      <c r="K57" s="41">
        <v>121</v>
      </c>
      <c r="L57" s="41">
        <v>112</v>
      </c>
      <c r="M57" s="41">
        <v>113</v>
      </c>
      <c r="N57" s="41">
        <v>108</v>
      </c>
      <c r="O57" s="41">
        <v>121</v>
      </c>
      <c r="P57" s="81">
        <v>129</v>
      </c>
      <c r="Q57" s="81">
        <v>79</v>
      </c>
      <c r="R57" s="82">
        <v>73</v>
      </c>
      <c r="S57" s="112">
        <v>74</v>
      </c>
      <c r="T57" s="112">
        <v>76</v>
      </c>
      <c r="U57" s="112">
        <v>77</v>
      </c>
      <c r="V57" s="112">
        <v>86</v>
      </c>
      <c r="W57" s="7">
        <v>96</v>
      </c>
      <c r="X57" s="7">
        <v>80</v>
      </c>
      <c r="Y57" s="7">
        <v>101</v>
      </c>
      <c r="Z57" s="7">
        <v>85</v>
      </c>
      <c r="AA57" s="7">
        <v>80</v>
      </c>
      <c r="AB57" s="7">
        <v>64</v>
      </c>
      <c r="AC57" s="7">
        <f>AC58+AC59</f>
        <v>71</v>
      </c>
      <c r="AD57" s="7">
        <v>71</v>
      </c>
    </row>
    <row r="58" spans="1:30" s="4" customFormat="1" ht="12" customHeight="1" x14ac:dyDescent="0.25">
      <c r="A58" s="99" t="s">
        <v>76</v>
      </c>
      <c r="B58" s="24">
        <v>51</v>
      </c>
      <c r="C58" s="24">
        <v>43</v>
      </c>
      <c r="D58" s="24">
        <v>48</v>
      </c>
      <c r="E58" s="24">
        <v>52</v>
      </c>
      <c r="F58" s="24">
        <v>56</v>
      </c>
      <c r="G58" s="4">
        <v>54</v>
      </c>
      <c r="H58" s="4">
        <v>52</v>
      </c>
      <c r="I58" s="4">
        <v>59</v>
      </c>
      <c r="J58" s="4">
        <v>60</v>
      </c>
      <c r="K58" s="4">
        <v>55</v>
      </c>
      <c r="L58" s="4">
        <v>51</v>
      </c>
      <c r="M58" s="4">
        <v>55</v>
      </c>
      <c r="N58" s="70">
        <v>55</v>
      </c>
      <c r="O58" s="70">
        <v>58</v>
      </c>
      <c r="P58" s="24">
        <v>58</v>
      </c>
      <c r="Q58" s="69">
        <v>24</v>
      </c>
      <c r="R58" s="75">
        <v>22</v>
      </c>
      <c r="S58" s="105">
        <v>26</v>
      </c>
      <c r="T58" s="105">
        <v>22</v>
      </c>
      <c r="U58" s="105">
        <v>23</v>
      </c>
      <c r="V58" s="105">
        <v>24</v>
      </c>
      <c r="W58" s="6">
        <v>31</v>
      </c>
      <c r="X58" s="6">
        <v>15</v>
      </c>
      <c r="Y58" s="6">
        <v>39</v>
      </c>
      <c r="Z58" s="6">
        <v>30</v>
      </c>
      <c r="AA58" s="6">
        <v>30</v>
      </c>
      <c r="AB58" s="6">
        <v>18</v>
      </c>
      <c r="AC58" s="4">
        <v>25</v>
      </c>
      <c r="AD58" s="4">
        <v>11</v>
      </c>
    </row>
    <row r="59" spans="1:30" s="4" customFormat="1" ht="12" customHeight="1" x14ac:dyDescent="0.25">
      <c r="A59" s="99" t="s">
        <v>94</v>
      </c>
      <c r="B59" s="24">
        <v>59</v>
      </c>
      <c r="C59" s="24">
        <v>71</v>
      </c>
      <c r="D59" s="24">
        <v>73</v>
      </c>
      <c r="E59" s="24">
        <v>65</v>
      </c>
      <c r="F59" s="24">
        <v>68</v>
      </c>
      <c r="G59" s="4">
        <v>65</v>
      </c>
      <c r="H59" s="4">
        <v>67</v>
      </c>
      <c r="I59" s="4">
        <v>57</v>
      </c>
      <c r="J59" s="4">
        <v>57</v>
      </c>
      <c r="K59" s="4">
        <v>66</v>
      </c>
      <c r="L59" s="4">
        <v>61</v>
      </c>
      <c r="M59" s="4">
        <v>58</v>
      </c>
      <c r="N59" s="70">
        <v>53</v>
      </c>
      <c r="O59" s="70">
        <v>63</v>
      </c>
      <c r="P59" s="24">
        <v>71</v>
      </c>
      <c r="Q59" s="24">
        <v>55</v>
      </c>
      <c r="R59" s="70">
        <v>51</v>
      </c>
      <c r="S59" s="102">
        <v>48</v>
      </c>
      <c r="T59" s="102">
        <v>54</v>
      </c>
      <c r="U59" s="102">
        <v>54</v>
      </c>
      <c r="V59" s="102">
        <v>62</v>
      </c>
      <c r="W59" s="6">
        <v>65</v>
      </c>
      <c r="X59" s="6">
        <v>65</v>
      </c>
      <c r="Y59" s="6">
        <v>62</v>
      </c>
      <c r="Z59" s="6">
        <v>55</v>
      </c>
      <c r="AA59" s="6">
        <v>50</v>
      </c>
      <c r="AB59" s="6">
        <v>46</v>
      </c>
      <c r="AC59" s="4">
        <v>46</v>
      </c>
      <c r="AD59" s="4">
        <v>60</v>
      </c>
    </row>
    <row r="60" spans="1:30" s="4" customFormat="1" ht="20.100000000000001" customHeight="1" x14ac:dyDescent="0.25">
      <c r="A60" s="8" t="s">
        <v>22</v>
      </c>
      <c r="B60" s="37">
        <v>735</v>
      </c>
      <c r="C60" s="37">
        <v>746</v>
      </c>
      <c r="D60" s="37">
        <v>743</v>
      </c>
      <c r="E60" s="37">
        <v>752</v>
      </c>
      <c r="F60" s="37">
        <v>819</v>
      </c>
      <c r="G60" s="37">
        <v>826</v>
      </c>
      <c r="H60" s="37">
        <v>850</v>
      </c>
      <c r="I60" s="37">
        <v>851</v>
      </c>
      <c r="J60" s="37">
        <v>865</v>
      </c>
      <c r="K60" s="37">
        <v>919</v>
      </c>
      <c r="L60" s="37">
        <v>947</v>
      </c>
      <c r="M60" s="37">
        <v>953</v>
      </c>
      <c r="N60" s="37">
        <v>945</v>
      </c>
      <c r="O60" s="37">
        <v>980</v>
      </c>
      <c r="P60" s="81">
        <v>1022</v>
      </c>
      <c r="Q60" s="81">
        <v>992</v>
      </c>
      <c r="R60" s="82">
        <v>981</v>
      </c>
      <c r="S60" s="7">
        <v>1105</v>
      </c>
      <c r="T60" s="7">
        <v>1150</v>
      </c>
      <c r="U60" s="7">
        <v>1175</v>
      </c>
      <c r="V60" s="7">
        <v>1246</v>
      </c>
      <c r="W60" s="7">
        <v>1327</v>
      </c>
      <c r="X60" s="7">
        <v>1329</v>
      </c>
      <c r="Y60" s="7">
        <v>1350</v>
      </c>
      <c r="Z60" s="7">
        <v>1334</v>
      </c>
      <c r="AA60" s="7">
        <v>1378</v>
      </c>
      <c r="AB60" s="7">
        <v>1369</v>
      </c>
      <c r="AC60" s="7">
        <v>1397</v>
      </c>
      <c r="AD60" s="7">
        <v>1394.2</v>
      </c>
    </row>
    <row r="61" spans="1:30" s="4" customFormat="1" ht="12" customHeight="1" x14ac:dyDescent="0.25">
      <c r="A61" s="8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81"/>
      <c r="R61" s="81"/>
      <c r="S61" s="82"/>
      <c r="T61" s="82"/>
      <c r="U61" s="82"/>
      <c r="V61" s="103"/>
      <c r="W61" s="103"/>
      <c r="X61" s="103"/>
      <c r="Y61" s="103"/>
      <c r="Z61" s="103"/>
      <c r="AA61" s="103"/>
      <c r="AB61" s="103"/>
    </row>
    <row r="62" spans="1:30" s="4" customFormat="1" ht="12" customHeight="1" x14ac:dyDescent="0.25">
      <c r="A62" s="38" t="s">
        <v>91</v>
      </c>
      <c r="B62" s="1"/>
      <c r="C62" s="1"/>
      <c r="D62" s="1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73"/>
      <c r="Y62" s="73"/>
      <c r="Z62" s="73"/>
      <c r="AA62" s="73"/>
      <c r="AB62" s="73"/>
    </row>
    <row r="63" spans="1:30" s="4" customFormat="1" ht="12" customHeight="1" x14ac:dyDescent="0.25">
      <c r="A63" s="99" t="s">
        <v>4</v>
      </c>
      <c r="B63" s="1"/>
      <c r="C63" s="1"/>
      <c r="D63" s="1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73"/>
      <c r="Y63" s="73"/>
      <c r="Z63" s="73"/>
      <c r="AA63" s="73"/>
      <c r="AB63" s="73"/>
    </row>
    <row r="64" spans="1:30" s="4" customFormat="1" ht="12" customHeight="1" x14ac:dyDescent="0.25">
      <c r="A64" s="38" t="s">
        <v>59</v>
      </c>
      <c r="B64" s="1"/>
      <c r="C64" s="1"/>
      <c r="D64" s="1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73"/>
      <c r="Y64" s="73"/>
      <c r="Z64" s="73"/>
      <c r="AA64" s="73"/>
      <c r="AB64" s="73"/>
    </row>
    <row r="65" spans="1:30" s="4" customFormat="1" ht="12" customHeight="1" x14ac:dyDescent="0.25">
      <c r="A65" s="38" t="s">
        <v>74</v>
      </c>
      <c r="B65" s="1"/>
      <c r="C65" s="1"/>
      <c r="D65" s="1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73"/>
      <c r="Y65" s="73"/>
      <c r="Z65" s="73"/>
      <c r="AA65" s="73"/>
      <c r="AB65" s="73"/>
    </row>
    <row r="66" spans="1:30" s="4" customFormat="1" ht="12" customHeight="1" x14ac:dyDescent="0.25">
      <c r="A66" s="38" t="s">
        <v>75</v>
      </c>
      <c r="B66" s="1"/>
      <c r="C66" s="1"/>
      <c r="D66" s="1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73"/>
      <c r="Y66" s="73"/>
      <c r="Z66" s="73"/>
      <c r="AA66" s="73"/>
      <c r="AB66" s="73"/>
    </row>
    <row r="67" spans="1:30" s="7" customFormat="1" ht="12" customHeight="1" x14ac:dyDescent="0.25">
      <c r="A67" s="2" t="s">
        <v>92</v>
      </c>
      <c r="B67" s="11"/>
      <c r="C67" s="11"/>
      <c r="D67" s="11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Z67" s="100"/>
      <c r="AA67" s="100"/>
      <c r="AC67" s="124"/>
      <c r="AD67" s="124" t="s">
        <v>113</v>
      </c>
    </row>
    <row r="68" spans="1:30" s="13" customFormat="1" ht="4.1500000000000004" customHeight="1" x14ac:dyDescent="0.25">
      <c r="A68" s="29"/>
      <c r="B68" s="29"/>
      <c r="C68" s="29"/>
      <c r="D68" s="29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74"/>
      <c r="Y68" s="74"/>
      <c r="Z68" s="74"/>
      <c r="AA68" s="74"/>
      <c r="AB68" s="74"/>
      <c r="AC68" s="74"/>
      <c r="AD68" s="74"/>
    </row>
    <row r="69" spans="1:30" ht="10.15" customHeight="1" x14ac:dyDescent="0.25">
      <c r="AC69" s="73"/>
      <c r="AD69" s="73"/>
    </row>
  </sheetData>
  <phoneticPr fontId="1" type="noConversion"/>
  <pageMargins left="0.59055118110236227" right="0.59055118110236227" top="0.78740157480314965" bottom="0.59055118110236227" header="0.51181102362204722" footer="0.51181102362204722"/>
  <pageSetup paperSize="9" scale="58" fitToWidth="0" orientation="landscape" r:id="rId1"/>
  <headerFooter alignWithMargins="0"/>
  <rowBreaks count="1" manualBreakCount="1"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47A63-F6A7-43D8-BB87-5AD99750412C}">
  <sheetPr codeName="Feuil11">
    <pageSetUpPr fitToPage="1"/>
  </sheetPr>
  <dimension ref="A1:AG59"/>
  <sheetViews>
    <sheetView zoomScaleNormal="100" workbookViewId="0">
      <pane xSplit="1" ySplit="9" topLeftCell="J10" activePane="bottomRight" state="frozen"/>
      <selection pane="topRight" activeCell="B1" sqref="B1"/>
      <selection pane="bottomLeft" activeCell="A10" sqref="A10"/>
      <selection pane="bottomRight" activeCell="AE1" sqref="AE1"/>
    </sheetView>
  </sheetViews>
  <sheetFormatPr baseColWidth="10" defaultColWidth="16" defaultRowHeight="10.15" customHeight="1" x14ac:dyDescent="0.25"/>
  <cols>
    <col min="1" max="1" width="61.3984375" style="16" customWidth="1"/>
    <col min="2" max="30" width="7.3984375" style="16" customWidth="1"/>
    <col min="31" max="16384" width="16" style="16"/>
  </cols>
  <sheetData>
    <row r="1" spans="1:32" ht="34.5" customHeight="1" x14ac:dyDescent="0.25">
      <c r="A1" s="64" t="s">
        <v>38</v>
      </c>
      <c r="AF1" s="7"/>
    </row>
    <row r="2" spans="1:32" ht="4.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</row>
    <row r="3" spans="1:32" ht="39.75" customHeight="1" x14ac:dyDescent="0.25">
      <c r="A3" s="32" t="s">
        <v>35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32" s="19" customFormat="1" ht="13.5" customHeight="1" x14ac:dyDescent="0.2">
      <c r="A4" s="32" t="s">
        <v>39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Z4" s="66"/>
      <c r="AA4" s="66"/>
      <c r="AB4" s="66"/>
      <c r="AC4" s="66"/>
      <c r="AD4" s="66" t="s">
        <v>87</v>
      </c>
    </row>
    <row r="5" spans="1:32" s="23" customFormat="1" ht="13.5" customHeight="1" x14ac:dyDescent="0.25">
      <c r="A5" s="34" t="s">
        <v>2</v>
      </c>
      <c r="B5" s="20"/>
      <c r="C5" s="20"/>
      <c r="D5" s="20"/>
      <c r="E5" s="21"/>
      <c r="F5" s="33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Z5" s="22"/>
      <c r="AA5" s="22"/>
      <c r="AB5" s="22"/>
      <c r="AC5" s="22"/>
      <c r="AD5" s="22" t="s">
        <v>0</v>
      </c>
    </row>
    <row r="6" spans="1:32" ht="4.1500000000000004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2" ht="4.1500000000000004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32" s="24" customFormat="1" ht="12" customHeight="1" x14ac:dyDescent="0.25">
      <c r="A8" s="31"/>
      <c r="B8" s="31">
        <v>1996</v>
      </c>
      <c r="C8" s="31">
        <v>1997</v>
      </c>
      <c r="D8" s="31">
        <v>1998</v>
      </c>
      <c r="E8" s="31">
        <v>1999</v>
      </c>
      <c r="F8" s="31">
        <v>2000</v>
      </c>
      <c r="G8" s="31">
        <v>2001</v>
      </c>
      <c r="H8" s="31">
        <v>2002</v>
      </c>
      <c r="I8" s="31">
        <v>2003</v>
      </c>
      <c r="J8" s="31">
        <v>2004</v>
      </c>
      <c r="K8" s="31">
        <v>2005</v>
      </c>
      <c r="L8" s="31">
        <v>2006</v>
      </c>
      <c r="M8" s="31">
        <v>2007</v>
      </c>
      <c r="N8" s="31">
        <v>2008</v>
      </c>
      <c r="O8" s="31">
        <v>2009</v>
      </c>
      <c r="P8" s="35">
        <v>2010</v>
      </c>
      <c r="Q8" s="35">
        <v>2011</v>
      </c>
      <c r="R8" s="35">
        <v>2012</v>
      </c>
      <c r="S8" s="35">
        <v>2013</v>
      </c>
      <c r="T8" s="35">
        <v>2014</v>
      </c>
      <c r="U8" s="35">
        <v>2015</v>
      </c>
      <c r="V8" s="35">
        <v>2016</v>
      </c>
      <c r="W8" s="35">
        <v>2017</v>
      </c>
      <c r="X8" s="35">
        <v>2018</v>
      </c>
      <c r="Y8" s="35">
        <v>2019</v>
      </c>
      <c r="Z8" s="35">
        <v>2020</v>
      </c>
      <c r="AA8" s="35">
        <v>2021</v>
      </c>
      <c r="AB8" s="125">
        <v>2022</v>
      </c>
      <c r="AC8" s="125">
        <v>2023</v>
      </c>
      <c r="AD8" s="125">
        <v>2024</v>
      </c>
    </row>
    <row r="9" spans="1:32" s="24" customFormat="1" ht="4.1500000000000004" customHeight="1" x14ac:dyDescent="0.25">
      <c r="A9" s="28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2" s="24" customFormat="1" ht="4.1500000000000004" customHeight="1" x14ac:dyDescent="0.25">
      <c r="A10" s="25"/>
    </row>
    <row r="11" spans="1:32" s="24" customFormat="1" ht="20.100000000000001" customHeight="1" x14ac:dyDescent="0.25">
      <c r="A11" s="85" t="s">
        <v>70</v>
      </c>
    </row>
    <row r="12" spans="1:32" s="82" customFormat="1" ht="20.100000000000001" customHeight="1" x14ac:dyDescent="0.25">
      <c r="A12" s="78" t="s">
        <v>44</v>
      </c>
      <c r="B12" s="62">
        <v>8</v>
      </c>
      <c r="C12" s="62">
        <v>6</v>
      </c>
      <c r="D12" s="62">
        <v>6</v>
      </c>
      <c r="E12" s="62">
        <v>8</v>
      </c>
      <c r="F12" s="62">
        <v>8</v>
      </c>
      <c r="G12" s="62">
        <v>8</v>
      </c>
      <c r="H12" s="62">
        <v>8</v>
      </c>
      <c r="I12" s="62">
        <v>8</v>
      </c>
      <c r="J12" s="81" t="s">
        <v>5</v>
      </c>
      <c r="K12" s="81" t="s">
        <v>5</v>
      </c>
      <c r="L12" s="81" t="s">
        <v>5</v>
      </c>
      <c r="M12" s="81" t="s">
        <v>5</v>
      </c>
      <c r="N12" s="81" t="s">
        <v>5</v>
      </c>
      <c r="O12" s="81" t="s">
        <v>5</v>
      </c>
      <c r="P12" s="81" t="s">
        <v>5</v>
      </c>
      <c r="Q12" s="81" t="s">
        <v>5</v>
      </c>
      <c r="R12" s="81" t="s">
        <v>5</v>
      </c>
      <c r="S12" s="108">
        <v>23</v>
      </c>
      <c r="T12" s="108">
        <v>23</v>
      </c>
      <c r="U12" s="114">
        <v>23</v>
      </c>
      <c r="V12" s="114">
        <v>24</v>
      </c>
      <c r="W12" s="114">
        <v>24</v>
      </c>
      <c r="X12" s="114">
        <v>30</v>
      </c>
      <c r="Y12" s="114">
        <v>28</v>
      </c>
      <c r="Z12" s="114">
        <v>29</v>
      </c>
      <c r="AA12" s="114">
        <v>29</v>
      </c>
      <c r="AB12" s="114">
        <v>30</v>
      </c>
      <c r="AC12" s="7">
        <v>31</v>
      </c>
      <c r="AD12" s="7">
        <v>31</v>
      </c>
    </row>
    <row r="13" spans="1:32" s="4" customFormat="1" ht="12" customHeight="1" x14ac:dyDescent="0.25">
      <c r="A13" s="1" t="s">
        <v>62</v>
      </c>
      <c r="B13" s="35">
        <v>8</v>
      </c>
      <c r="C13" s="35">
        <v>6</v>
      </c>
      <c r="D13" s="35">
        <v>6</v>
      </c>
      <c r="E13" s="35">
        <v>8</v>
      </c>
      <c r="F13" s="35">
        <v>8</v>
      </c>
      <c r="G13" s="35">
        <v>8</v>
      </c>
      <c r="H13" s="35">
        <v>8</v>
      </c>
      <c r="I13" s="35">
        <v>8</v>
      </c>
      <c r="J13" s="24" t="s">
        <v>5</v>
      </c>
      <c r="K13" s="24" t="s">
        <v>5</v>
      </c>
      <c r="L13" s="24" t="s">
        <v>5</v>
      </c>
      <c r="M13" s="24" t="s">
        <v>5</v>
      </c>
      <c r="N13" s="24" t="s">
        <v>5</v>
      </c>
      <c r="O13" s="24" t="s">
        <v>5</v>
      </c>
      <c r="P13" s="24" t="s">
        <v>5</v>
      </c>
      <c r="Q13" s="24" t="s">
        <v>5</v>
      </c>
      <c r="R13" s="69" t="s">
        <v>5</v>
      </c>
      <c r="S13" s="104" t="s">
        <v>5</v>
      </c>
      <c r="T13" s="104" t="s">
        <v>5</v>
      </c>
      <c r="U13" s="104" t="s">
        <v>5</v>
      </c>
      <c r="V13" s="104" t="s">
        <v>5</v>
      </c>
      <c r="W13" s="104" t="s">
        <v>5</v>
      </c>
      <c r="X13" s="104" t="s">
        <v>5</v>
      </c>
      <c r="Y13" s="104" t="s">
        <v>5</v>
      </c>
      <c r="Z13" s="104" t="s">
        <v>5</v>
      </c>
      <c r="AA13" s="104" t="s">
        <v>5</v>
      </c>
      <c r="AB13" s="104" t="s">
        <v>5</v>
      </c>
      <c r="AC13" s="104" t="s">
        <v>5</v>
      </c>
      <c r="AD13" s="104" t="s">
        <v>5</v>
      </c>
    </row>
    <row r="14" spans="1:32" s="4" customFormat="1" ht="12" customHeight="1" x14ac:dyDescent="0.25">
      <c r="A14" s="107" t="s">
        <v>7</v>
      </c>
      <c r="B14" s="104" t="s">
        <v>5</v>
      </c>
      <c r="C14" s="104" t="s">
        <v>5</v>
      </c>
      <c r="D14" s="104" t="s">
        <v>5</v>
      </c>
      <c r="E14" s="104" t="s">
        <v>5</v>
      </c>
      <c r="F14" s="104" t="s">
        <v>5</v>
      </c>
      <c r="G14" s="104" t="s">
        <v>5</v>
      </c>
      <c r="H14" s="104" t="s">
        <v>5</v>
      </c>
      <c r="I14" s="104" t="s">
        <v>5</v>
      </c>
      <c r="J14" s="104" t="s">
        <v>5</v>
      </c>
      <c r="K14" s="104" t="s">
        <v>5</v>
      </c>
      <c r="L14" s="104" t="s">
        <v>5</v>
      </c>
      <c r="M14" s="104" t="s">
        <v>5</v>
      </c>
      <c r="N14" s="104" t="s">
        <v>5</v>
      </c>
      <c r="O14" s="104" t="s">
        <v>5</v>
      </c>
      <c r="P14" s="104" t="s">
        <v>5</v>
      </c>
      <c r="Q14" s="104" t="s">
        <v>5</v>
      </c>
      <c r="R14" s="104" t="s">
        <v>5</v>
      </c>
      <c r="S14" s="104">
        <v>23</v>
      </c>
      <c r="T14" s="104">
        <v>23</v>
      </c>
      <c r="U14" s="104">
        <v>23</v>
      </c>
      <c r="V14" s="104">
        <v>24</v>
      </c>
      <c r="W14" s="120">
        <v>24</v>
      </c>
      <c r="X14" s="6">
        <v>30</v>
      </c>
      <c r="Y14" s="6">
        <v>28</v>
      </c>
      <c r="Z14" s="6">
        <v>29</v>
      </c>
      <c r="AA14" s="6">
        <v>29</v>
      </c>
      <c r="AB14" s="6">
        <v>30</v>
      </c>
      <c r="AC14" s="4">
        <v>31</v>
      </c>
      <c r="AD14" s="4">
        <v>31</v>
      </c>
    </row>
    <row r="15" spans="1:32" s="82" customFormat="1" ht="20.100000000000001" customHeight="1" x14ac:dyDescent="0.25">
      <c r="A15" s="78" t="s">
        <v>45</v>
      </c>
      <c r="B15" s="62">
        <v>10</v>
      </c>
      <c r="C15" s="62">
        <v>10</v>
      </c>
      <c r="D15" s="62">
        <v>10</v>
      </c>
      <c r="E15" s="62">
        <v>10</v>
      </c>
      <c r="F15" s="81" t="s">
        <v>5</v>
      </c>
      <c r="G15" s="81" t="s">
        <v>5</v>
      </c>
      <c r="H15" s="62">
        <v>24</v>
      </c>
      <c r="I15" s="62">
        <v>24</v>
      </c>
      <c r="J15" s="62">
        <v>24</v>
      </c>
      <c r="K15" s="62">
        <v>39</v>
      </c>
      <c r="L15" s="62">
        <v>39</v>
      </c>
      <c r="M15" s="62">
        <v>45</v>
      </c>
      <c r="N15" s="62">
        <v>45</v>
      </c>
      <c r="O15" s="62">
        <v>51</v>
      </c>
      <c r="P15" s="81">
        <v>54</v>
      </c>
      <c r="Q15" s="81">
        <v>59</v>
      </c>
      <c r="R15" s="82">
        <v>59</v>
      </c>
      <c r="S15" s="103">
        <v>69</v>
      </c>
      <c r="T15" s="103">
        <v>74</v>
      </c>
      <c r="U15" s="112">
        <v>78</v>
      </c>
      <c r="V15" s="112">
        <v>94</v>
      </c>
      <c r="W15" s="7">
        <v>108</v>
      </c>
      <c r="X15" s="7">
        <v>110</v>
      </c>
      <c r="Y15" s="7">
        <v>108</v>
      </c>
      <c r="Z15" s="7">
        <v>113</v>
      </c>
      <c r="AA15" s="7">
        <v>186</v>
      </c>
      <c r="AB15" s="7">
        <v>177</v>
      </c>
      <c r="AC15" s="82">
        <v>180</v>
      </c>
      <c r="AD15" s="82">
        <v>198</v>
      </c>
    </row>
    <row r="16" spans="1:32" s="4" customFormat="1" ht="12" customHeight="1" x14ac:dyDescent="0.25">
      <c r="A16" s="1" t="s">
        <v>63</v>
      </c>
      <c r="B16" s="24">
        <v>10</v>
      </c>
      <c r="C16" s="24">
        <v>10</v>
      </c>
      <c r="D16" s="24">
        <v>10</v>
      </c>
      <c r="E16" s="24">
        <v>10</v>
      </c>
      <c r="F16" s="24" t="s">
        <v>5</v>
      </c>
      <c r="G16" s="24" t="s">
        <v>5</v>
      </c>
      <c r="H16" s="24">
        <v>24</v>
      </c>
      <c r="I16" s="24">
        <v>24</v>
      </c>
      <c r="J16" s="24">
        <v>24</v>
      </c>
      <c r="K16" s="24">
        <v>39</v>
      </c>
      <c r="L16" s="24">
        <v>39</v>
      </c>
      <c r="M16" s="24">
        <v>45</v>
      </c>
      <c r="N16" s="24" t="s">
        <v>5</v>
      </c>
      <c r="O16" s="24" t="s">
        <v>5</v>
      </c>
      <c r="P16" s="24" t="s">
        <v>5</v>
      </c>
      <c r="Q16" s="24" t="s">
        <v>5</v>
      </c>
      <c r="R16" s="69" t="s">
        <v>5</v>
      </c>
      <c r="S16" s="104" t="s">
        <v>5</v>
      </c>
      <c r="T16" s="104" t="s">
        <v>5</v>
      </c>
      <c r="U16" s="104" t="s">
        <v>5</v>
      </c>
      <c r="V16" s="104" t="s">
        <v>5</v>
      </c>
      <c r="W16" s="104" t="s">
        <v>5</v>
      </c>
      <c r="X16" s="104" t="s">
        <v>5</v>
      </c>
      <c r="Y16" s="104" t="s">
        <v>5</v>
      </c>
      <c r="Z16" s="104" t="s">
        <v>5</v>
      </c>
      <c r="AA16" s="104" t="s">
        <v>5</v>
      </c>
      <c r="AB16" s="104" t="s">
        <v>5</v>
      </c>
      <c r="AC16" s="115" t="s">
        <v>5</v>
      </c>
      <c r="AD16" s="115" t="s">
        <v>5</v>
      </c>
    </row>
    <row r="17" spans="1:30" s="4" customFormat="1" ht="12" customHeight="1" x14ac:dyDescent="0.25">
      <c r="A17" s="1" t="s">
        <v>40</v>
      </c>
      <c r="B17" s="24" t="s">
        <v>5</v>
      </c>
      <c r="C17" s="24" t="s">
        <v>5</v>
      </c>
      <c r="D17" s="24" t="s">
        <v>5</v>
      </c>
      <c r="E17" s="24" t="s">
        <v>5</v>
      </c>
      <c r="F17" s="24" t="s">
        <v>5</v>
      </c>
      <c r="G17" s="24" t="s">
        <v>5</v>
      </c>
      <c r="H17" s="24" t="s">
        <v>5</v>
      </c>
      <c r="I17" s="24" t="s">
        <v>5</v>
      </c>
      <c r="J17" s="24" t="s">
        <v>5</v>
      </c>
      <c r="K17" s="24" t="s">
        <v>5</v>
      </c>
      <c r="L17" s="24" t="s">
        <v>5</v>
      </c>
      <c r="M17" s="24" t="s">
        <v>5</v>
      </c>
      <c r="N17" s="24">
        <v>45</v>
      </c>
      <c r="O17" s="24">
        <v>51</v>
      </c>
      <c r="P17" s="24">
        <v>54</v>
      </c>
      <c r="Q17" s="24">
        <v>59</v>
      </c>
      <c r="R17" s="70">
        <v>59</v>
      </c>
      <c r="S17" s="102">
        <v>69</v>
      </c>
      <c r="T17" s="102">
        <v>74</v>
      </c>
      <c r="U17" s="102">
        <v>78</v>
      </c>
      <c r="V17" s="102">
        <v>88</v>
      </c>
      <c r="W17" s="120">
        <v>94</v>
      </c>
      <c r="X17" s="6">
        <v>94</v>
      </c>
      <c r="Y17" s="6">
        <v>94</v>
      </c>
      <c r="Z17" s="6">
        <v>99</v>
      </c>
      <c r="AA17" s="6">
        <v>99</v>
      </c>
      <c r="AB17" s="6">
        <v>91</v>
      </c>
      <c r="AC17" s="6">
        <v>91</v>
      </c>
      <c r="AD17" s="6">
        <v>109</v>
      </c>
    </row>
    <row r="18" spans="1:30" s="4" customFormat="1" ht="12" customHeight="1" x14ac:dyDescent="0.25">
      <c r="A18" s="99" t="s">
        <v>10</v>
      </c>
      <c r="B18" s="115" t="s">
        <v>5</v>
      </c>
      <c r="C18" s="115" t="s">
        <v>5</v>
      </c>
      <c r="D18" s="115" t="s">
        <v>5</v>
      </c>
      <c r="E18" s="115" t="s">
        <v>5</v>
      </c>
      <c r="F18" s="115" t="s">
        <v>5</v>
      </c>
      <c r="G18" s="115" t="s">
        <v>5</v>
      </c>
      <c r="H18" s="115" t="s">
        <v>5</v>
      </c>
      <c r="I18" s="115" t="s">
        <v>5</v>
      </c>
      <c r="J18" s="115" t="s">
        <v>5</v>
      </c>
      <c r="K18" s="115" t="s">
        <v>5</v>
      </c>
      <c r="L18" s="115" t="s">
        <v>5</v>
      </c>
      <c r="M18" s="115" t="s">
        <v>5</v>
      </c>
      <c r="N18" s="115" t="s">
        <v>5</v>
      </c>
      <c r="O18" s="115" t="s">
        <v>5</v>
      </c>
      <c r="P18" s="115" t="s">
        <v>5</v>
      </c>
      <c r="Q18" s="115" t="s">
        <v>5</v>
      </c>
      <c r="R18" s="115" t="s">
        <v>5</v>
      </c>
      <c r="S18" s="115" t="s">
        <v>5</v>
      </c>
      <c r="T18" s="115" t="s">
        <v>5</v>
      </c>
      <c r="U18" s="115" t="s">
        <v>5</v>
      </c>
      <c r="V18" s="115">
        <v>4</v>
      </c>
      <c r="W18" s="120">
        <v>12</v>
      </c>
      <c r="X18" s="6">
        <v>12</v>
      </c>
      <c r="Y18" s="6">
        <v>12</v>
      </c>
      <c r="Z18" s="6">
        <v>12</v>
      </c>
      <c r="AA18" s="6">
        <v>13</v>
      </c>
      <c r="AB18" s="6">
        <v>12</v>
      </c>
      <c r="AC18" s="4">
        <v>13</v>
      </c>
      <c r="AD18" s="4">
        <v>13</v>
      </c>
    </row>
    <row r="19" spans="1:30" s="4" customFormat="1" ht="12" customHeight="1" x14ac:dyDescent="0.25">
      <c r="A19" s="99" t="s">
        <v>11</v>
      </c>
      <c r="B19" s="115" t="s">
        <v>5</v>
      </c>
      <c r="C19" s="115" t="s">
        <v>5</v>
      </c>
      <c r="D19" s="115" t="s">
        <v>5</v>
      </c>
      <c r="E19" s="115" t="s">
        <v>5</v>
      </c>
      <c r="F19" s="115" t="s">
        <v>5</v>
      </c>
      <c r="G19" s="115" t="s">
        <v>5</v>
      </c>
      <c r="H19" s="115" t="s">
        <v>5</v>
      </c>
      <c r="I19" s="115" t="s">
        <v>5</v>
      </c>
      <c r="J19" s="115" t="s">
        <v>5</v>
      </c>
      <c r="K19" s="115" t="s">
        <v>5</v>
      </c>
      <c r="L19" s="115" t="s">
        <v>5</v>
      </c>
      <c r="M19" s="115" t="s">
        <v>5</v>
      </c>
      <c r="N19" s="115" t="s">
        <v>5</v>
      </c>
      <c r="O19" s="115" t="s">
        <v>5</v>
      </c>
      <c r="P19" s="115" t="s">
        <v>5</v>
      </c>
      <c r="Q19" s="115" t="s">
        <v>5</v>
      </c>
      <c r="R19" s="115" t="s">
        <v>5</v>
      </c>
      <c r="S19" s="115" t="s">
        <v>5</v>
      </c>
      <c r="T19" s="115" t="s">
        <v>5</v>
      </c>
      <c r="U19" s="115" t="s">
        <v>5</v>
      </c>
      <c r="V19" s="115">
        <v>2</v>
      </c>
      <c r="W19" s="120">
        <v>2</v>
      </c>
      <c r="X19" s="6">
        <v>4</v>
      </c>
      <c r="Y19" s="6">
        <v>2</v>
      </c>
      <c r="Z19" s="6">
        <v>2</v>
      </c>
      <c r="AA19" s="6">
        <v>74</v>
      </c>
      <c r="AB19" s="6">
        <v>74</v>
      </c>
      <c r="AC19" s="4">
        <v>76</v>
      </c>
      <c r="AD19" s="4">
        <v>76</v>
      </c>
    </row>
    <row r="20" spans="1:30" s="82" customFormat="1" ht="20.100000000000001" customHeight="1" x14ac:dyDescent="0.25">
      <c r="A20" s="78" t="s">
        <v>49</v>
      </c>
      <c r="B20" s="62" t="s">
        <v>3</v>
      </c>
      <c r="C20" s="83">
        <v>70</v>
      </c>
      <c r="D20" s="83">
        <v>70</v>
      </c>
      <c r="E20" s="83">
        <v>70</v>
      </c>
      <c r="F20" s="83">
        <v>70</v>
      </c>
      <c r="G20" s="83">
        <v>82</v>
      </c>
      <c r="H20" s="83">
        <v>82</v>
      </c>
      <c r="I20" s="83">
        <v>82</v>
      </c>
      <c r="J20" s="83">
        <v>82</v>
      </c>
      <c r="K20" s="83">
        <v>85</v>
      </c>
      <c r="L20" s="83">
        <v>85</v>
      </c>
      <c r="M20" s="83">
        <v>85</v>
      </c>
      <c r="N20" s="83">
        <v>89</v>
      </c>
      <c r="O20" s="83">
        <v>89</v>
      </c>
      <c r="P20" s="81">
        <v>96</v>
      </c>
      <c r="Q20" s="81">
        <v>97</v>
      </c>
      <c r="R20" s="82">
        <v>98</v>
      </c>
      <c r="S20" s="103">
        <v>98</v>
      </c>
      <c r="T20" s="103">
        <v>98</v>
      </c>
      <c r="U20" s="112">
        <v>98</v>
      </c>
      <c r="V20" s="112">
        <v>99</v>
      </c>
      <c r="W20" s="7">
        <v>99</v>
      </c>
      <c r="X20" s="7">
        <v>109</v>
      </c>
      <c r="Y20" s="7">
        <v>101</v>
      </c>
      <c r="Z20" s="7">
        <v>101</v>
      </c>
      <c r="AA20" s="7">
        <v>118</v>
      </c>
      <c r="AB20" s="7">
        <v>121</v>
      </c>
      <c r="AC20" s="7">
        <v>121</v>
      </c>
      <c r="AD20" s="7">
        <v>128</v>
      </c>
    </row>
    <row r="21" spans="1:30" s="4" customFormat="1" ht="12" customHeight="1" x14ac:dyDescent="0.25">
      <c r="A21" s="99" t="s">
        <v>82</v>
      </c>
      <c r="B21" s="67">
        <v>12</v>
      </c>
      <c r="C21" s="67">
        <v>12</v>
      </c>
      <c r="D21" s="24">
        <v>12</v>
      </c>
      <c r="E21" s="24">
        <v>12</v>
      </c>
      <c r="F21" s="24">
        <v>12</v>
      </c>
      <c r="G21" s="24">
        <v>12</v>
      </c>
      <c r="H21" s="24">
        <v>12</v>
      </c>
      <c r="I21" s="24">
        <v>12</v>
      </c>
      <c r="J21" s="24">
        <v>12</v>
      </c>
      <c r="K21" s="24">
        <v>12</v>
      </c>
      <c r="L21" s="24">
        <v>12</v>
      </c>
      <c r="M21" s="24">
        <v>12</v>
      </c>
      <c r="N21" s="24">
        <v>12</v>
      </c>
      <c r="O21" s="24">
        <v>12</v>
      </c>
      <c r="P21" s="24">
        <v>14</v>
      </c>
      <c r="Q21" s="24">
        <v>14</v>
      </c>
      <c r="R21" s="70">
        <v>15</v>
      </c>
      <c r="S21" s="102">
        <v>15</v>
      </c>
      <c r="T21" s="102">
        <v>15</v>
      </c>
      <c r="U21" s="102">
        <v>15</v>
      </c>
      <c r="V21" s="102">
        <v>16</v>
      </c>
      <c r="W21" s="120">
        <v>16</v>
      </c>
      <c r="X21" s="6">
        <v>16</v>
      </c>
      <c r="Y21" s="6">
        <v>16</v>
      </c>
      <c r="Z21" s="6">
        <v>16</v>
      </c>
      <c r="AA21" s="6">
        <v>16</v>
      </c>
      <c r="AB21" s="6">
        <v>16</v>
      </c>
      <c r="AC21" s="4">
        <v>16</v>
      </c>
      <c r="AD21" s="4">
        <v>16</v>
      </c>
    </row>
    <row r="22" spans="1:30" s="4" customFormat="1" ht="12" customHeight="1" x14ac:dyDescent="0.25">
      <c r="A22" s="1" t="s">
        <v>46</v>
      </c>
      <c r="B22" s="24">
        <v>13</v>
      </c>
      <c r="C22" s="24">
        <v>13</v>
      </c>
      <c r="D22" s="24">
        <v>13</v>
      </c>
      <c r="E22" s="24">
        <v>13</v>
      </c>
      <c r="F22" s="24">
        <v>13</v>
      </c>
      <c r="G22" s="24">
        <v>13</v>
      </c>
      <c r="H22" s="24">
        <v>13</v>
      </c>
      <c r="I22" s="24">
        <v>13</v>
      </c>
      <c r="J22" s="24">
        <v>13</v>
      </c>
      <c r="K22" s="24">
        <v>13</v>
      </c>
      <c r="L22" s="24">
        <v>13</v>
      </c>
      <c r="M22" s="24">
        <v>13</v>
      </c>
      <c r="N22" s="24">
        <v>15</v>
      </c>
      <c r="O22" s="24">
        <v>15</v>
      </c>
      <c r="P22" s="24">
        <v>17</v>
      </c>
      <c r="Q22" s="24">
        <v>18</v>
      </c>
      <c r="R22" s="70">
        <v>18</v>
      </c>
      <c r="S22" s="102">
        <v>18</v>
      </c>
      <c r="T22" s="102">
        <v>18</v>
      </c>
      <c r="U22" s="102">
        <v>18</v>
      </c>
      <c r="V22" s="102">
        <v>18</v>
      </c>
      <c r="W22" s="120">
        <v>18</v>
      </c>
      <c r="X22" s="6">
        <v>18</v>
      </c>
      <c r="Y22" s="6">
        <v>20</v>
      </c>
      <c r="Z22" s="6">
        <v>20</v>
      </c>
      <c r="AA22" s="6">
        <v>20</v>
      </c>
      <c r="AB22" s="6">
        <v>20</v>
      </c>
      <c r="AC22" s="4">
        <v>20</v>
      </c>
      <c r="AD22" s="4">
        <v>20</v>
      </c>
    </row>
    <row r="23" spans="1:30" s="4" customFormat="1" ht="12" customHeight="1" x14ac:dyDescent="0.25">
      <c r="A23" s="1" t="s">
        <v>48</v>
      </c>
      <c r="B23" s="24">
        <v>15</v>
      </c>
      <c r="C23" s="24">
        <v>15</v>
      </c>
      <c r="D23" s="24">
        <v>15</v>
      </c>
      <c r="E23" s="24">
        <v>15</v>
      </c>
      <c r="F23" s="24">
        <v>15</v>
      </c>
      <c r="G23" s="24">
        <v>15</v>
      </c>
      <c r="H23" s="24">
        <v>15</v>
      </c>
      <c r="I23" s="24">
        <v>15</v>
      </c>
      <c r="J23" s="24">
        <v>15</v>
      </c>
      <c r="K23" s="24">
        <v>18</v>
      </c>
      <c r="L23" s="24">
        <v>18</v>
      </c>
      <c r="M23" s="24">
        <v>18</v>
      </c>
      <c r="N23" s="24">
        <v>20</v>
      </c>
      <c r="O23" s="24">
        <v>20</v>
      </c>
      <c r="P23" s="24">
        <v>23</v>
      </c>
      <c r="Q23" s="24">
        <v>23</v>
      </c>
      <c r="R23" s="70">
        <v>23</v>
      </c>
      <c r="S23" s="102">
        <v>23</v>
      </c>
      <c r="T23" s="102">
        <v>23</v>
      </c>
      <c r="U23" s="102">
        <v>23</v>
      </c>
      <c r="V23" s="102">
        <v>23</v>
      </c>
      <c r="W23" s="120">
        <v>23</v>
      </c>
      <c r="X23" s="6">
        <v>23</v>
      </c>
      <c r="Y23" s="6">
        <v>23</v>
      </c>
      <c r="Z23" s="6">
        <v>23</v>
      </c>
      <c r="AA23" s="6">
        <v>23</v>
      </c>
      <c r="AB23" s="6">
        <v>23</v>
      </c>
      <c r="AC23" s="4">
        <v>23</v>
      </c>
      <c r="AD23" s="4">
        <v>24</v>
      </c>
    </row>
    <row r="24" spans="1:30" s="4" customFormat="1" ht="12" customHeight="1" x14ac:dyDescent="0.25">
      <c r="A24" s="79" t="s">
        <v>64</v>
      </c>
      <c r="B24" s="24" t="s">
        <v>5</v>
      </c>
      <c r="C24" s="24" t="s">
        <v>5</v>
      </c>
      <c r="D24" s="24" t="s">
        <v>5</v>
      </c>
      <c r="E24" s="24" t="s">
        <v>5</v>
      </c>
      <c r="F24" s="24" t="s">
        <v>5</v>
      </c>
      <c r="G24" s="24">
        <v>12</v>
      </c>
      <c r="H24" s="24">
        <v>12</v>
      </c>
      <c r="I24" s="24">
        <v>12</v>
      </c>
      <c r="J24" s="24">
        <v>12</v>
      </c>
      <c r="K24" s="24">
        <v>12</v>
      </c>
      <c r="L24" s="24">
        <v>12</v>
      </c>
      <c r="M24" s="24">
        <v>12</v>
      </c>
      <c r="N24" s="24" t="s">
        <v>5</v>
      </c>
      <c r="O24" s="24" t="s">
        <v>5</v>
      </c>
      <c r="P24" s="24" t="s">
        <v>5</v>
      </c>
      <c r="Q24" s="24" t="s">
        <v>5</v>
      </c>
      <c r="R24" s="69" t="s">
        <v>5</v>
      </c>
      <c r="S24" s="104" t="s">
        <v>5</v>
      </c>
      <c r="T24" s="104" t="s">
        <v>5</v>
      </c>
      <c r="U24" s="104" t="s">
        <v>5</v>
      </c>
      <c r="V24" s="104" t="s">
        <v>5</v>
      </c>
      <c r="W24" s="104" t="s">
        <v>5</v>
      </c>
      <c r="X24" s="104" t="s">
        <v>5</v>
      </c>
      <c r="Y24" s="104" t="s">
        <v>5</v>
      </c>
      <c r="Z24" s="104" t="s">
        <v>5</v>
      </c>
      <c r="AA24" s="104" t="s">
        <v>5</v>
      </c>
      <c r="AB24" s="104" t="s">
        <v>5</v>
      </c>
      <c r="AC24" s="104" t="s">
        <v>5</v>
      </c>
      <c r="AD24" s="104" t="s">
        <v>5</v>
      </c>
    </row>
    <row r="25" spans="1:30" s="4" customFormat="1" ht="12" customHeight="1" x14ac:dyDescent="0.25">
      <c r="A25" s="79" t="s">
        <v>40</v>
      </c>
      <c r="B25" s="24" t="s">
        <v>5</v>
      </c>
      <c r="C25" s="24" t="s">
        <v>5</v>
      </c>
      <c r="D25" s="24" t="s">
        <v>5</v>
      </c>
      <c r="E25" s="24" t="s">
        <v>5</v>
      </c>
      <c r="F25" s="24" t="s">
        <v>5</v>
      </c>
      <c r="G25" s="24" t="s">
        <v>5</v>
      </c>
      <c r="H25" s="24" t="s">
        <v>5</v>
      </c>
      <c r="I25" s="24" t="s">
        <v>5</v>
      </c>
      <c r="J25" s="24" t="s">
        <v>5</v>
      </c>
      <c r="K25" s="24" t="s">
        <v>5</v>
      </c>
      <c r="L25" s="24" t="s">
        <v>5</v>
      </c>
      <c r="M25" s="24" t="s">
        <v>5</v>
      </c>
      <c r="N25" s="24">
        <v>12</v>
      </c>
      <c r="O25" s="24">
        <v>12</v>
      </c>
      <c r="P25" s="24">
        <v>12</v>
      </c>
      <c r="Q25" s="24">
        <v>12</v>
      </c>
      <c r="R25" s="70">
        <v>12</v>
      </c>
      <c r="S25" s="102">
        <v>12</v>
      </c>
      <c r="T25" s="102">
        <v>12</v>
      </c>
      <c r="U25" s="102">
        <v>12</v>
      </c>
      <c r="V25" s="102">
        <v>12</v>
      </c>
      <c r="W25" s="120">
        <v>12</v>
      </c>
      <c r="X25" s="6">
        <v>22</v>
      </c>
      <c r="Y25" s="6">
        <v>12</v>
      </c>
      <c r="Z25" s="6">
        <v>12</v>
      </c>
      <c r="AA25" s="6">
        <v>24</v>
      </c>
      <c r="AB25" s="6">
        <v>24</v>
      </c>
      <c r="AC25" s="4">
        <v>24</v>
      </c>
      <c r="AD25" s="4">
        <v>25</v>
      </c>
    </row>
    <row r="26" spans="1:30" s="4" customFormat="1" ht="12" customHeight="1" x14ac:dyDescent="0.25">
      <c r="A26" s="1" t="s">
        <v>16</v>
      </c>
      <c r="B26" s="24" t="s">
        <v>1</v>
      </c>
      <c r="C26" s="24">
        <v>30</v>
      </c>
      <c r="D26" s="25">
        <v>30</v>
      </c>
      <c r="E26" s="25">
        <v>30</v>
      </c>
      <c r="F26" s="25">
        <v>30</v>
      </c>
      <c r="G26" s="25">
        <v>30</v>
      </c>
      <c r="H26" s="25">
        <v>30</v>
      </c>
      <c r="I26" s="25">
        <v>30</v>
      </c>
      <c r="J26" s="25">
        <v>30</v>
      </c>
      <c r="K26" s="25">
        <v>30</v>
      </c>
      <c r="L26" s="25">
        <v>30</v>
      </c>
      <c r="M26" s="25">
        <v>30</v>
      </c>
      <c r="N26" s="25">
        <v>30</v>
      </c>
      <c r="O26" s="25">
        <v>30</v>
      </c>
      <c r="P26" s="24">
        <v>30</v>
      </c>
      <c r="Q26" s="24">
        <v>30</v>
      </c>
      <c r="R26" s="70">
        <v>30</v>
      </c>
      <c r="S26" s="102">
        <v>30</v>
      </c>
      <c r="T26" s="102">
        <v>30</v>
      </c>
      <c r="U26" s="102">
        <v>30</v>
      </c>
      <c r="V26" s="102">
        <v>30</v>
      </c>
      <c r="W26" s="120">
        <v>30</v>
      </c>
      <c r="X26" s="6">
        <v>30</v>
      </c>
      <c r="Y26" s="6">
        <v>30</v>
      </c>
      <c r="Z26" s="6">
        <v>30</v>
      </c>
      <c r="AA26" s="6">
        <v>35</v>
      </c>
      <c r="AB26" s="6">
        <v>35</v>
      </c>
      <c r="AC26" s="4">
        <v>35</v>
      </c>
      <c r="AD26" s="4">
        <v>40</v>
      </c>
    </row>
    <row r="27" spans="1:30" s="4" customFormat="1" ht="12" customHeight="1" x14ac:dyDescent="0.25">
      <c r="A27" s="1" t="s">
        <v>14</v>
      </c>
      <c r="B27" s="24" t="s">
        <v>5</v>
      </c>
      <c r="C27" s="24" t="s">
        <v>5</v>
      </c>
      <c r="D27" s="24" t="s">
        <v>5</v>
      </c>
      <c r="E27" s="24" t="s">
        <v>5</v>
      </c>
      <c r="F27" s="24" t="s">
        <v>5</v>
      </c>
      <c r="G27" s="24" t="s">
        <v>5</v>
      </c>
      <c r="H27" s="24" t="s">
        <v>5</v>
      </c>
      <c r="I27" s="24" t="s">
        <v>5</v>
      </c>
      <c r="J27" s="24" t="s">
        <v>5</v>
      </c>
      <c r="K27" s="24" t="s">
        <v>5</v>
      </c>
      <c r="L27" s="24" t="s">
        <v>5</v>
      </c>
      <c r="M27" s="24" t="s">
        <v>5</v>
      </c>
      <c r="N27" s="24" t="s">
        <v>5</v>
      </c>
      <c r="O27" s="24" t="s">
        <v>5</v>
      </c>
      <c r="P27" s="24" t="s">
        <v>5</v>
      </c>
      <c r="Q27" s="24" t="s">
        <v>5</v>
      </c>
      <c r="R27" s="24" t="s">
        <v>5</v>
      </c>
      <c r="S27" s="24" t="s">
        <v>5</v>
      </c>
      <c r="T27" s="24" t="s">
        <v>5</v>
      </c>
      <c r="U27" s="24" t="s">
        <v>5</v>
      </c>
      <c r="V27" s="24" t="s">
        <v>5</v>
      </c>
      <c r="W27" s="24" t="s">
        <v>5</v>
      </c>
      <c r="X27" s="24" t="s">
        <v>5</v>
      </c>
      <c r="Y27" s="24" t="s">
        <v>5</v>
      </c>
      <c r="Z27" s="24" t="s">
        <v>5</v>
      </c>
      <c r="AA27" s="24" t="s">
        <v>5</v>
      </c>
      <c r="AB27" s="6">
        <v>3</v>
      </c>
      <c r="AC27" s="6">
        <v>3</v>
      </c>
      <c r="AD27" s="6">
        <v>3</v>
      </c>
    </row>
    <row r="28" spans="1:30" s="82" customFormat="1" ht="20.100000000000001" customHeight="1" x14ac:dyDescent="0.25">
      <c r="A28" s="78" t="s">
        <v>50</v>
      </c>
      <c r="B28" s="81" t="s">
        <v>5</v>
      </c>
      <c r="C28" s="81">
        <v>6</v>
      </c>
      <c r="D28" s="81">
        <v>6</v>
      </c>
      <c r="E28" s="81">
        <v>6</v>
      </c>
      <c r="F28" s="81">
        <v>6</v>
      </c>
      <c r="G28" s="81">
        <v>6</v>
      </c>
      <c r="H28" s="81">
        <v>6</v>
      </c>
      <c r="I28" s="81">
        <v>6</v>
      </c>
      <c r="J28" s="81">
        <v>6</v>
      </c>
      <c r="K28" s="81">
        <v>10</v>
      </c>
      <c r="L28" s="81">
        <v>10</v>
      </c>
      <c r="M28" s="81">
        <v>10</v>
      </c>
      <c r="N28" s="81">
        <v>12</v>
      </c>
      <c r="O28" s="81">
        <v>12</v>
      </c>
      <c r="P28" s="81">
        <v>12</v>
      </c>
      <c r="Q28" s="81">
        <v>12</v>
      </c>
      <c r="R28" s="82">
        <v>12</v>
      </c>
      <c r="S28" s="103">
        <v>12</v>
      </c>
      <c r="T28" s="103">
        <v>12</v>
      </c>
      <c r="U28" s="112">
        <v>12</v>
      </c>
      <c r="V28" s="118">
        <v>12</v>
      </c>
      <c r="W28" s="118">
        <v>12</v>
      </c>
      <c r="X28" s="118">
        <v>12</v>
      </c>
      <c r="Y28" s="118">
        <v>12</v>
      </c>
      <c r="Z28" s="118">
        <v>12</v>
      </c>
      <c r="AA28" s="118">
        <v>12</v>
      </c>
      <c r="AB28" s="118">
        <v>12</v>
      </c>
      <c r="AC28" s="82">
        <f>AC29</f>
        <v>12</v>
      </c>
      <c r="AD28" s="82">
        <v>12</v>
      </c>
    </row>
    <row r="29" spans="1:30" s="4" customFormat="1" ht="12" customHeight="1" x14ac:dyDescent="0.25">
      <c r="A29" s="80" t="s">
        <v>65</v>
      </c>
      <c r="B29" s="24" t="s">
        <v>5</v>
      </c>
      <c r="C29" s="24">
        <v>6</v>
      </c>
      <c r="D29" s="24">
        <v>6</v>
      </c>
      <c r="E29" s="24">
        <v>6</v>
      </c>
      <c r="F29" s="24">
        <v>6</v>
      </c>
      <c r="G29" s="24">
        <v>6</v>
      </c>
      <c r="H29" s="24">
        <v>6</v>
      </c>
      <c r="I29" s="24">
        <v>6</v>
      </c>
      <c r="J29" s="24">
        <v>6</v>
      </c>
      <c r="K29" s="24">
        <v>10</v>
      </c>
      <c r="L29" s="24">
        <v>10</v>
      </c>
      <c r="M29" s="24">
        <v>10</v>
      </c>
      <c r="N29" s="24">
        <v>12</v>
      </c>
      <c r="O29" s="24">
        <v>12</v>
      </c>
      <c r="P29" s="24">
        <v>12</v>
      </c>
      <c r="Q29" s="24">
        <v>12</v>
      </c>
      <c r="R29" s="75">
        <v>12</v>
      </c>
      <c r="S29" s="105">
        <v>12</v>
      </c>
      <c r="T29" s="105">
        <v>12</v>
      </c>
      <c r="U29" s="105">
        <v>12</v>
      </c>
      <c r="V29" s="105">
        <v>12</v>
      </c>
      <c r="W29" s="120">
        <v>12</v>
      </c>
      <c r="X29" s="6">
        <v>12</v>
      </c>
      <c r="Y29" s="6">
        <v>12</v>
      </c>
      <c r="Z29" s="6">
        <v>12</v>
      </c>
      <c r="AA29" s="6">
        <v>12</v>
      </c>
      <c r="AB29" s="6">
        <v>12</v>
      </c>
      <c r="AC29" s="4">
        <v>12</v>
      </c>
      <c r="AD29" s="4">
        <v>12</v>
      </c>
    </row>
    <row r="30" spans="1:30" s="4" customFormat="1" ht="20.100000000000001" customHeight="1" x14ac:dyDescent="0.25">
      <c r="A30" s="8" t="s">
        <v>22</v>
      </c>
      <c r="B30" s="37" t="s">
        <v>3</v>
      </c>
      <c r="C30" s="37">
        <v>92</v>
      </c>
      <c r="D30" s="37">
        <v>92</v>
      </c>
      <c r="E30" s="37">
        <v>94</v>
      </c>
      <c r="F30" s="37">
        <v>84</v>
      </c>
      <c r="G30" s="37">
        <v>96</v>
      </c>
      <c r="H30" s="37">
        <v>120</v>
      </c>
      <c r="I30" s="37">
        <v>120</v>
      </c>
      <c r="J30" s="37">
        <v>112</v>
      </c>
      <c r="K30" s="37">
        <v>134</v>
      </c>
      <c r="L30" s="37">
        <v>134</v>
      </c>
      <c r="M30" s="37">
        <v>140</v>
      </c>
      <c r="N30" s="37">
        <v>146</v>
      </c>
      <c r="O30" s="37">
        <v>152</v>
      </c>
      <c r="P30" s="81">
        <v>162</v>
      </c>
      <c r="Q30" s="81">
        <v>168</v>
      </c>
      <c r="R30" s="82">
        <v>169</v>
      </c>
      <c r="S30" s="103">
        <v>202</v>
      </c>
      <c r="T30" s="103">
        <v>207</v>
      </c>
      <c r="U30" s="112">
        <v>211</v>
      </c>
      <c r="V30" s="118">
        <v>229</v>
      </c>
      <c r="W30" s="118">
        <v>243</v>
      </c>
      <c r="X30" s="118">
        <v>261</v>
      </c>
      <c r="Y30" s="118">
        <v>249</v>
      </c>
      <c r="Z30" s="118">
        <v>255</v>
      </c>
      <c r="AA30" s="118">
        <v>345</v>
      </c>
      <c r="AB30" s="118">
        <v>340</v>
      </c>
      <c r="AC30" s="7">
        <v>344</v>
      </c>
      <c r="AD30" s="7">
        <v>369</v>
      </c>
    </row>
    <row r="31" spans="1:30" s="4" customFormat="1" ht="20.100000000000001" customHeight="1" x14ac:dyDescent="0.25">
      <c r="A31" s="85" t="s">
        <v>71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R31" s="70"/>
      <c r="S31" s="102"/>
      <c r="T31" s="102"/>
      <c r="U31" s="102"/>
      <c r="V31" s="102"/>
      <c r="W31" s="102"/>
      <c r="X31" s="120"/>
      <c r="Y31" s="120"/>
      <c r="Z31" s="120"/>
      <c r="AA31" s="6"/>
      <c r="AB31" s="6"/>
    </row>
    <row r="32" spans="1:30" s="82" customFormat="1" ht="20.100000000000001" customHeight="1" x14ac:dyDescent="0.25">
      <c r="A32" s="78" t="s">
        <v>44</v>
      </c>
      <c r="B32" s="82">
        <v>20</v>
      </c>
      <c r="C32" s="82">
        <v>20</v>
      </c>
      <c r="D32" s="82">
        <v>20</v>
      </c>
      <c r="E32" s="82">
        <v>24</v>
      </c>
      <c r="F32" s="81">
        <v>29</v>
      </c>
      <c r="G32" s="81">
        <v>28</v>
      </c>
      <c r="H32" s="81">
        <v>30</v>
      </c>
      <c r="I32" s="82">
        <v>26</v>
      </c>
      <c r="J32" s="81" t="s">
        <v>5</v>
      </c>
      <c r="K32" s="81" t="s">
        <v>5</v>
      </c>
      <c r="L32" s="81" t="s">
        <v>5</v>
      </c>
      <c r="M32" s="81" t="s">
        <v>5</v>
      </c>
      <c r="N32" s="81" t="s">
        <v>5</v>
      </c>
      <c r="O32" s="81" t="s">
        <v>5</v>
      </c>
      <c r="P32" s="81" t="s">
        <v>5</v>
      </c>
      <c r="Q32" s="81" t="s">
        <v>5</v>
      </c>
      <c r="R32" s="81" t="s">
        <v>5</v>
      </c>
      <c r="S32" s="108">
        <v>27</v>
      </c>
      <c r="T32" s="108">
        <v>28</v>
      </c>
      <c r="U32" s="114">
        <v>28</v>
      </c>
      <c r="V32" s="114">
        <v>24</v>
      </c>
      <c r="W32" s="7">
        <v>24</v>
      </c>
      <c r="X32" s="7">
        <v>31</v>
      </c>
      <c r="Y32" s="7">
        <v>31</v>
      </c>
      <c r="Z32" s="7">
        <v>36</v>
      </c>
      <c r="AA32" s="7">
        <v>35</v>
      </c>
      <c r="AB32" s="7">
        <v>33</v>
      </c>
      <c r="AC32" s="7">
        <v>34</v>
      </c>
      <c r="AD32" s="7">
        <v>30.9</v>
      </c>
    </row>
    <row r="33" spans="1:33" s="4" customFormat="1" ht="12" customHeight="1" x14ac:dyDescent="0.25">
      <c r="A33" s="1" t="s">
        <v>62</v>
      </c>
      <c r="B33" s="4">
        <v>20</v>
      </c>
      <c r="C33" s="4">
        <v>20</v>
      </c>
      <c r="D33" s="4">
        <v>20</v>
      </c>
      <c r="E33" s="4">
        <v>24</v>
      </c>
      <c r="F33" s="24">
        <v>29</v>
      </c>
      <c r="G33" s="24">
        <v>28</v>
      </c>
      <c r="H33" s="24">
        <v>30</v>
      </c>
      <c r="I33" s="4">
        <v>26</v>
      </c>
      <c r="J33" s="24" t="s">
        <v>5</v>
      </c>
      <c r="K33" s="24" t="s">
        <v>5</v>
      </c>
      <c r="L33" s="24" t="s">
        <v>5</v>
      </c>
      <c r="M33" s="24" t="s">
        <v>5</v>
      </c>
      <c r="N33" s="24" t="s">
        <v>5</v>
      </c>
      <c r="O33" s="24" t="s">
        <v>5</v>
      </c>
      <c r="P33" s="24" t="s">
        <v>5</v>
      </c>
      <c r="Q33" s="24" t="s">
        <v>5</v>
      </c>
      <c r="R33" s="69" t="s">
        <v>5</v>
      </c>
      <c r="S33" s="104" t="s">
        <v>5</v>
      </c>
      <c r="T33" s="104" t="s">
        <v>5</v>
      </c>
      <c r="U33" s="104" t="s">
        <v>5</v>
      </c>
      <c r="V33" s="104" t="s">
        <v>5</v>
      </c>
      <c r="W33" s="104" t="s">
        <v>5</v>
      </c>
      <c r="X33" s="104" t="s">
        <v>5</v>
      </c>
      <c r="Y33" s="104" t="s">
        <v>5</v>
      </c>
      <c r="Z33" s="104" t="s">
        <v>5</v>
      </c>
      <c r="AA33" s="104" t="s">
        <v>5</v>
      </c>
      <c r="AB33" s="104" t="s">
        <v>5</v>
      </c>
      <c r="AC33" s="104" t="s">
        <v>5</v>
      </c>
      <c r="AD33" s="104" t="s">
        <v>5</v>
      </c>
    </row>
    <row r="34" spans="1:33" s="6" customFormat="1" ht="12" customHeight="1" x14ac:dyDescent="0.25">
      <c r="A34" s="107" t="s">
        <v>7</v>
      </c>
      <c r="B34" s="104" t="s">
        <v>5</v>
      </c>
      <c r="C34" s="104" t="s">
        <v>5</v>
      </c>
      <c r="D34" s="104" t="s">
        <v>5</v>
      </c>
      <c r="E34" s="104" t="s">
        <v>5</v>
      </c>
      <c r="F34" s="104" t="s">
        <v>5</v>
      </c>
      <c r="G34" s="104" t="s">
        <v>5</v>
      </c>
      <c r="H34" s="104" t="s">
        <v>5</v>
      </c>
      <c r="I34" s="104" t="s">
        <v>5</v>
      </c>
      <c r="J34" s="104" t="s">
        <v>5</v>
      </c>
      <c r="K34" s="104" t="s">
        <v>5</v>
      </c>
      <c r="L34" s="104" t="s">
        <v>5</v>
      </c>
      <c r="M34" s="104" t="s">
        <v>5</v>
      </c>
      <c r="N34" s="104" t="s">
        <v>5</v>
      </c>
      <c r="O34" s="104" t="s">
        <v>5</v>
      </c>
      <c r="P34" s="104" t="s">
        <v>5</v>
      </c>
      <c r="Q34" s="104" t="s">
        <v>5</v>
      </c>
      <c r="R34" s="104" t="s">
        <v>5</v>
      </c>
      <c r="S34" s="104">
        <v>27</v>
      </c>
      <c r="T34" s="104">
        <v>28</v>
      </c>
      <c r="U34" s="104">
        <v>28</v>
      </c>
      <c r="V34" s="104">
        <v>24</v>
      </c>
      <c r="W34" s="6">
        <v>24</v>
      </c>
      <c r="X34" s="6">
        <v>31</v>
      </c>
      <c r="Y34" s="6">
        <v>31</v>
      </c>
      <c r="Z34" s="6">
        <v>36</v>
      </c>
      <c r="AA34" s="6">
        <v>35</v>
      </c>
      <c r="AB34" s="6">
        <v>33</v>
      </c>
      <c r="AC34" s="6">
        <v>34</v>
      </c>
      <c r="AD34" s="6">
        <v>30.9</v>
      </c>
    </row>
    <row r="35" spans="1:33" s="82" customFormat="1" ht="20.100000000000001" customHeight="1" x14ac:dyDescent="0.25">
      <c r="A35" s="78" t="s">
        <v>45</v>
      </c>
      <c r="B35" s="62">
        <v>8</v>
      </c>
      <c r="C35" s="62">
        <v>8</v>
      </c>
      <c r="D35" s="62">
        <v>7</v>
      </c>
      <c r="E35" s="62">
        <v>9</v>
      </c>
      <c r="F35" s="81" t="s">
        <v>5</v>
      </c>
      <c r="G35" s="81" t="s">
        <v>5</v>
      </c>
      <c r="H35" s="62">
        <v>33</v>
      </c>
      <c r="I35" s="62">
        <v>32</v>
      </c>
      <c r="J35" s="62">
        <v>32</v>
      </c>
      <c r="K35" s="62">
        <v>42</v>
      </c>
      <c r="L35" s="62">
        <v>48</v>
      </c>
      <c r="M35" s="62">
        <v>51</v>
      </c>
      <c r="N35" s="62">
        <v>51</v>
      </c>
      <c r="O35" s="62">
        <v>53</v>
      </c>
      <c r="P35" s="81">
        <v>57</v>
      </c>
      <c r="Q35" s="81">
        <v>69</v>
      </c>
      <c r="R35" s="82">
        <v>71</v>
      </c>
      <c r="S35" s="103">
        <v>83</v>
      </c>
      <c r="T35" s="103">
        <v>77</v>
      </c>
      <c r="U35" s="112">
        <v>80</v>
      </c>
      <c r="V35" s="112">
        <v>87</v>
      </c>
      <c r="W35" s="7">
        <v>164</v>
      </c>
      <c r="X35" s="7">
        <v>124</v>
      </c>
      <c r="Y35" s="7">
        <v>141</v>
      </c>
      <c r="Z35" s="7">
        <v>143</v>
      </c>
      <c r="AA35" s="7">
        <v>206</v>
      </c>
      <c r="AB35" s="7">
        <v>209</v>
      </c>
      <c r="AC35" s="82">
        <v>197</v>
      </c>
      <c r="AD35" s="82">
        <v>219</v>
      </c>
    </row>
    <row r="36" spans="1:33" s="4" customFormat="1" ht="12" customHeight="1" x14ac:dyDescent="0.25">
      <c r="A36" s="1" t="s">
        <v>63</v>
      </c>
      <c r="B36" s="4">
        <v>8</v>
      </c>
      <c r="C36" s="4">
        <v>8</v>
      </c>
      <c r="D36" s="4">
        <v>7</v>
      </c>
      <c r="E36" s="4">
        <v>9</v>
      </c>
      <c r="F36" s="24" t="s">
        <v>5</v>
      </c>
      <c r="G36" s="24" t="s">
        <v>5</v>
      </c>
      <c r="H36" s="24">
        <v>33</v>
      </c>
      <c r="I36" s="4">
        <v>32</v>
      </c>
      <c r="J36" s="4">
        <v>32</v>
      </c>
      <c r="K36" s="4">
        <v>42</v>
      </c>
      <c r="L36" s="4">
        <v>48</v>
      </c>
      <c r="M36" s="4">
        <v>51</v>
      </c>
      <c r="N36" s="24" t="s">
        <v>5</v>
      </c>
      <c r="O36" s="24" t="s">
        <v>5</v>
      </c>
      <c r="P36" s="24" t="s">
        <v>5</v>
      </c>
      <c r="Q36" s="24" t="s">
        <v>5</v>
      </c>
      <c r="R36" s="69" t="s">
        <v>5</v>
      </c>
      <c r="S36" s="104" t="s">
        <v>5</v>
      </c>
      <c r="T36" s="104" t="s">
        <v>5</v>
      </c>
      <c r="U36" s="104" t="s">
        <v>5</v>
      </c>
      <c r="V36" s="104" t="s">
        <v>5</v>
      </c>
      <c r="W36" s="104" t="s">
        <v>5</v>
      </c>
      <c r="X36" s="104" t="s">
        <v>5</v>
      </c>
      <c r="Y36" s="104" t="s">
        <v>5</v>
      </c>
      <c r="Z36" s="104" t="s">
        <v>5</v>
      </c>
      <c r="AA36" s="104" t="s">
        <v>5</v>
      </c>
      <c r="AB36" s="104" t="s">
        <v>5</v>
      </c>
      <c r="AC36" s="104" t="s">
        <v>5</v>
      </c>
      <c r="AD36" s="104" t="s">
        <v>5</v>
      </c>
    </row>
    <row r="37" spans="1:33" s="4" customFormat="1" ht="12" customHeight="1" x14ac:dyDescent="0.25">
      <c r="A37" s="1" t="s">
        <v>40</v>
      </c>
      <c r="B37" s="24" t="s">
        <v>5</v>
      </c>
      <c r="C37" s="24" t="s">
        <v>5</v>
      </c>
      <c r="D37" s="24" t="s">
        <v>5</v>
      </c>
      <c r="E37" s="24" t="s">
        <v>5</v>
      </c>
      <c r="F37" s="24" t="s">
        <v>5</v>
      </c>
      <c r="G37" s="24" t="s">
        <v>5</v>
      </c>
      <c r="H37" s="24" t="s">
        <v>5</v>
      </c>
      <c r="I37" s="24" t="s">
        <v>5</v>
      </c>
      <c r="J37" s="24" t="s">
        <v>5</v>
      </c>
      <c r="K37" s="24" t="s">
        <v>5</v>
      </c>
      <c r="L37" s="24" t="s">
        <v>5</v>
      </c>
      <c r="M37" s="24" t="s">
        <v>5</v>
      </c>
      <c r="N37" s="36">
        <v>51</v>
      </c>
      <c r="O37" s="36">
        <v>53</v>
      </c>
      <c r="P37" s="24">
        <v>57</v>
      </c>
      <c r="Q37" s="24">
        <v>69</v>
      </c>
      <c r="R37" s="75">
        <v>71</v>
      </c>
      <c r="S37" s="105">
        <v>83</v>
      </c>
      <c r="T37" s="105">
        <v>77</v>
      </c>
      <c r="U37" s="105">
        <v>80</v>
      </c>
      <c r="V37" s="105">
        <v>82</v>
      </c>
      <c r="W37" s="120">
        <v>123</v>
      </c>
      <c r="X37" s="6">
        <v>110</v>
      </c>
      <c r="Y37" s="6">
        <v>127</v>
      </c>
      <c r="Z37" s="6">
        <v>129</v>
      </c>
      <c r="AA37" s="6">
        <v>119</v>
      </c>
      <c r="AB37" s="6">
        <v>124</v>
      </c>
      <c r="AC37" s="4">
        <v>108</v>
      </c>
      <c r="AD37" s="4">
        <v>131</v>
      </c>
      <c r="AF37" s="6"/>
      <c r="AG37" s="6"/>
    </row>
    <row r="38" spans="1:33" s="4" customFormat="1" ht="12" customHeight="1" x14ac:dyDescent="0.25">
      <c r="A38" s="117" t="s">
        <v>10</v>
      </c>
      <c r="B38" s="104" t="s">
        <v>5</v>
      </c>
      <c r="C38" s="115" t="s">
        <v>5</v>
      </c>
      <c r="D38" s="115" t="s">
        <v>5</v>
      </c>
      <c r="E38" s="115" t="s">
        <v>5</v>
      </c>
      <c r="F38" s="115" t="s">
        <v>5</v>
      </c>
      <c r="G38" s="115" t="s">
        <v>5</v>
      </c>
      <c r="H38" s="115" t="s">
        <v>5</v>
      </c>
      <c r="I38" s="115" t="s">
        <v>5</v>
      </c>
      <c r="J38" s="115" t="s">
        <v>5</v>
      </c>
      <c r="K38" s="115" t="s">
        <v>5</v>
      </c>
      <c r="L38" s="115" t="s">
        <v>5</v>
      </c>
      <c r="M38" s="115" t="s">
        <v>5</v>
      </c>
      <c r="N38" s="115" t="s">
        <v>5</v>
      </c>
      <c r="O38" s="115" t="s">
        <v>5</v>
      </c>
      <c r="P38" s="115" t="s">
        <v>5</v>
      </c>
      <c r="Q38" s="115" t="s">
        <v>5</v>
      </c>
      <c r="R38" s="115" t="s">
        <v>5</v>
      </c>
      <c r="S38" s="115" t="s">
        <v>5</v>
      </c>
      <c r="T38" s="115" t="s">
        <v>5</v>
      </c>
      <c r="U38" s="115" t="s">
        <v>5</v>
      </c>
      <c r="V38" s="105">
        <v>3</v>
      </c>
      <c r="W38" s="120">
        <v>39</v>
      </c>
      <c r="X38" s="6">
        <v>12</v>
      </c>
      <c r="Y38" s="6">
        <v>12</v>
      </c>
      <c r="Z38" s="6">
        <v>12</v>
      </c>
      <c r="AA38" s="6">
        <v>13</v>
      </c>
      <c r="AB38" s="6">
        <v>11</v>
      </c>
      <c r="AC38" s="4">
        <v>13</v>
      </c>
      <c r="AD38" s="4">
        <v>13</v>
      </c>
      <c r="AF38" s="6"/>
      <c r="AG38" s="6"/>
    </row>
    <row r="39" spans="1:33" s="4" customFormat="1" ht="12" customHeight="1" x14ac:dyDescent="0.25">
      <c r="A39" s="99" t="s">
        <v>11</v>
      </c>
      <c r="B39" s="115" t="s">
        <v>5</v>
      </c>
      <c r="C39" s="115" t="s">
        <v>5</v>
      </c>
      <c r="D39" s="115" t="s">
        <v>5</v>
      </c>
      <c r="E39" s="115" t="s">
        <v>5</v>
      </c>
      <c r="F39" s="115" t="s">
        <v>5</v>
      </c>
      <c r="G39" s="115" t="s">
        <v>5</v>
      </c>
      <c r="H39" s="115" t="s">
        <v>5</v>
      </c>
      <c r="I39" s="115" t="s">
        <v>5</v>
      </c>
      <c r="J39" s="115" t="s">
        <v>5</v>
      </c>
      <c r="K39" s="115" t="s">
        <v>5</v>
      </c>
      <c r="L39" s="115" t="s">
        <v>5</v>
      </c>
      <c r="M39" s="115" t="s">
        <v>5</v>
      </c>
      <c r="N39" s="115" t="s">
        <v>5</v>
      </c>
      <c r="O39" s="115" t="s">
        <v>5</v>
      </c>
      <c r="P39" s="115" t="s">
        <v>5</v>
      </c>
      <c r="Q39" s="115" t="s">
        <v>5</v>
      </c>
      <c r="R39" s="115" t="s">
        <v>5</v>
      </c>
      <c r="S39" s="115" t="s">
        <v>5</v>
      </c>
      <c r="T39" s="115" t="s">
        <v>5</v>
      </c>
      <c r="U39" s="115" t="s">
        <v>5</v>
      </c>
      <c r="V39" s="105">
        <v>2</v>
      </c>
      <c r="W39" s="120">
        <v>2</v>
      </c>
      <c r="X39" s="6">
        <v>2</v>
      </c>
      <c r="Y39" s="6">
        <v>2</v>
      </c>
      <c r="Z39" s="6">
        <v>2</v>
      </c>
      <c r="AA39" s="6">
        <v>74</v>
      </c>
      <c r="AB39" s="6">
        <v>74</v>
      </c>
      <c r="AC39" s="4">
        <v>76</v>
      </c>
      <c r="AD39" s="4">
        <v>75</v>
      </c>
      <c r="AF39" s="6"/>
      <c r="AG39" s="82"/>
    </row>
    <row r="40" spans="1:33" s="82" customFormat="1" ht="20.100000000000001" customHeight="1" x14ac:dyDescent="0.25">
      <c r="A40" s="78" t="s">
        <v>49</v>
      </c>
      <c r="B40" s="37" t="s">
        <v>3</v>
      </c>
      <c r="C40" s="83">
        <v>282</v>
      </c>
      <c r="D40" s="83">
        <v>228</v>
      </c>
      <c r="E40" s="83">
        <v>233</v>
      </c>
      <c r="F40" s="83">
        <v>265</v>
      </c>
      <c r="G40" s="83">
        <v>252</v>
      </c>
      <c r="H40" s="83">
        <v>325</v>
      </c>
      <c r="I40" s="83">
        <v>364</v>
      </c>
      <c r="J40" s="83">
        <v>389</v>
      </c>
      <c r="K40" s="83">
        <v>396</v>
      </c>
      <c r="L40" s="83">
        <v>423</v>
      </c>
      <c r="M40" s="83">
        <v>445</v>
      </c>
      <c r="N40" s="83">
        <v>441</v>
      </c>
      <c r="O40" s="83">
        <v>463</v>
      </c>
      <c r="P40" s="81">
        <v>493</v>
      </c>
      <c r="Q40" s="81">
        <v>543</v>
      </c>
      <c r="R40" s="82">
        <v>573</v>
      </c>
      <c r="S40" s="103">
        <v>475</v>
      </c>
      <c r="T40" s="103">
        <v>565</v>
      </c>
      <c r="U40" s="112">
        <v>513</v>
      </c>
      <c r="V40" s="112">
        <v>548</v>
      </c>
      <c r="W40" s="7">
        <v>552</v>
      </c>
      <c r="X40" s="7">
        <v>533</v>
      </c>
      <c r="Y40" s="7">
        <v>539</v>
      </c>
      <c r="Z40" s="7">
        <v>593</v>
      </c>
      <c r="AA40" s="7">
        <v>704</v>
      </c>
      <c r="AB40" s="7">
        <f>798+33</f>
        <v>831</v>
      </c>
      <c r="AC40" s="7">
        <v>899</v>
      </c>
      <c r="AD40" s="7">
        <v>727</v>
      </c>
    </row>
    <row r="41" spans="1:33" s="4" customFormat="1" ht="12" customHeight="1" x14ac:dyDescent="0.25">
      <c r="A41" s="1" t="s">
        <v>47</v>
      </c>
      <c r="B41" s="4">
        <v>17</v>
      </c>
      <c r="C41" s="4">
        <v>17</v>
      </c>
      <c r="D41" s="4">
        <v>17</v>
      </c>
      <c r="E41" s="4">
        <v>20</v>
      </c>
      <c r="F41" s="4">
        <v>20</v>
      </c>
      <c r="G41" s="4">
        <v>19</v>
      </c>
      <c r="H41" s="4">
        <v>19</v>
      </c>
      <c r="I41" s="4">
        <v>20</v>
      </c>
      <c r="J41" s="4">
        <v>23</v>
      </c>
      <c r="K41" s="4">
        <v>22</v>
      </c>
      <c r="L41" s="4">
        <v>22</v>
      </c>
      <c r="M41" s="4">
        <v>28</v>
      </c>
      <c r="N41" s="4">
        <v>28</v>
      </c>
      <c r="O41" s="4">
        <v>28</v>
      </c>
      <c r="P41" s="24">
        <v>31</v>
      </c>
      <c r="Q41" s="24">
        <v>32</v>
      </c>
      <c r="R41" s="70">
        <v>38</v>
      </c>
      <c r="S41" s="102">
        <v>40</v>
      </c>
      <c r="T41" s="105">
        <v>47</v>
      </c>
      <c r="U41" s="105">
        <v>42</v>
      </c>
      <c r="V41" s="105">
        <v>43</v>
      </c>
      <c r="W41" s="120">
        <v>44</v>
      </c>
      <c r="X41" s="6">
        <v>42</v>
      </c>
      <c r="Y41" s="6">
        <v>40</v>
      </c>
      <c r="Z41" s="6">
        <v>38</v>
      </c>
      <c r="AA41" s="6">
        <v>40</v>
      </c>
      <c r="AB41" s="6">
        <v>38</v>
      </c>
      <c r="AC41" s="4">
        <v>34</v>
      </c>
      <c r="AD41" s="4">
        <v>36</v>
      </c>
      <c r="AE41" s="6"/>
      <c r="AF41" s="6"/>
      <c r="AG41" s="126"/>
    </row>
    <row r="42" spans="1:33" s="4" customFormat="1" ht="12" customHeight="1" x14ac:dyDescent="0.25">
      <c r="A42" s="1" t="s">
        <v>46</v>
      </c>
      <c r="B42" s="4">
        <v>82</v>
      </c>
      <c r="C42" s="4">
        <v>87</v>
      </c>
      <c r="D42" s="4">
        <v>66</v>
      </c>
      <c r="E42" s="4">
        <v>57</v>
      </c>
      <c r="F42" s="4">
        <v>57</v>
      </c>
      <c r="G42" s="4">
        <v>46</v>
      </c>
      <c r="H42" s="4">
        <v>63</v>
      </c>
      <c r="I42" s="4">
        <v>56</v>
      </c>
      <c r="J42" s="4">
        <v>66</v>
      </c>
      <c r="K42" s="4">
        <v>67</v>
      </c>
      <c r="L42" s="4">
        <v>71</v>
      </c>
      <c r="M42" s="4">
        <v>83</v>
      </c>
      <c r="N42" s="4">
        <v>85</v>
      </c>
      <c r="O42" s="4">
        <v>87</v>
      </c>
      <c r="P42" s="24">
        <v>114</v>
      </c>
      <c r="Q42" s="24">
        <v>128</v>
      </c>
      <c r="R42" s="70">
        <v>147</v>
      </c>
      <c r="S42" s="102">
        <v>137</v>
      </c>
      <c r="T42" s="102">
        <v>172</v>
      </c>
      <c r="U42" s="102">
        <v>174</v>
      </c>
      <c r="V42" s="102">
        <v>205</v>
      </c>
      <c r="W42" s="120">
        <v>209</v>
      </c>
      <c r="X42" s="6">
        <v>198</v>
      </c>
      <c r="Y42" s="6">
        <v>195</v>
      </c>
      <c r="Z42" s="6">
        <v>224</v>
      </c>
      <c r="AA42" s="6">
        <v>236</v>
      </c>
      <c r="AB42" s="6">
        <v>286</v>
      </c>
      <c r="AC42" s="4">
        <v>325</v>
      </c>
      <c r="AD42" s="4">
        <v>274</v>
      </c>
      <c r="AE42" s="6"/>
      <c r="AF42" s="6"/>
      <c r="AG42" s="126"/>
    </row>
    <row r="43" spans="1:33" s="4" customFormat="1" ht="12" customHeight="1" x14ac:dyDescent="0.25">
      <c r="A43" s="1" t="s">
        <v>48</v>
      </c>
      <c r="B43" s="4">
        <v>79</v>
      </c>
      <c r="C43" s="4">
        <v>85</v>
      </c>
      <c r="D43" s="4">
        <v>84</v>
      </c>
      <c r="E43" s="4">
        <v>92</v>
      </c>
      <c r="F43" s="4">
        <v>109</v>
      </c>
      <c r="G43" s="4">
        <v>91</v>
      </c>
      <c r="H43" s="4">
        <v>102</v>
      </c>
      <c r="I43" s="4">
        <v>132</v>
      </c>
      <c r="J43" s="4">
        <v>150</v>
      </c>
      <c r="K43" s="4">
        <v>165</v>
      </c>
      <c r="L43" s="4">
        <v>158</v>
      </c>
      <c r="M43" s="4">
        <v>161</v>
      </c>
      <c r="N43" s="4">
        <v>154</v>
      </c>
      <c r="O43" s="4">
        <v>181</v>
      </c>
      <c r="P43" s="24">
        <v>188</v>
      </c>
      <c r="Q43" s="24">
        <v>216</v>
      </c>
      <c r="R43" s="70">
        <v>223</v>
      </c>
      <c r="S43" s="102">
        <v>184</v>
      </c>
      <c r="T43" s="102">
        <v>200</v>
      </c>
      <c r="U43" s="102">
        <v>153</v>
      </c>
      <c r="V43" s="102">
        <v>158</v>
      </c>
      <c r="W43" s="120">
        <v>155</v>
      </c>
      <c r="X43" s="6">
        <v>165</v>
      </c>
      <c r="Y43" s="6">
        <v>161</v>
      </c>
      <c r="Z43" s="6">
        <v>179</v>
      </c>
      <c r="AA43" s="6">
        <v>250</v>
      </c>
      <c r="AB43" s="6">
        <v>308</v>
      </c>
      <c r="AC43" s="4">
        <v>341</v>
      </c>
      <c r="AD43" s="4">
        <v>235</v>
      </c>
      <c r="AE43" s="6"/>
      <c r="AF43" s="6"/>
      <c r="AG43" s="126"/>
    </row>
    <row r="44" spans="1:33" s="4" customFormat="1" ht="12" customHeight="1" x14ac:dyDescent="0.25">
      <c r="A44" s="79" t="s">
        <v>64</v>
      </c>
      <c r="B44" s="24" t="s">
        <v>5</v>
      </c>
      <c r="C44" s="24" t="s">
        <v>5</v>
      </c>
      <c r="D44" s="24" t="s">
        <v>5</v>
      </c>
      <c r="E44" s="24" t="s">
        <v>5</v>
      </c>
      <c r="F44" s="24" t="s">
        <v>5</v>
      </c>
      <c r="G44" s="4">
        <v>20</v>
      </c>
      <c r="H44" s="4">
        <v>60</v>
      </c>
      <c r="I44" s="4">
        <v>75</v>
      </c>
      <c r="J44" s="4">
        <v>74</v>
      </c>
      <c r="K44" s="4">
        <v>81</v>
      </c>
      <c r="L44" s="4">
        <v>89</v>
      </c>
      <c r="M44" s="4">
        <v>77</v>
      </c>
      <c r="N44" s="24" t="s">
        <v>5</v>
      </c>
      <c r="O44" s="24" t="s">
        <v>5</v>
      </c>
      <c r="P44" s="24" t="s">
        <v>5</v>
      </c>
      <c r="Q44" s="24" t="s">
        <v>5</v>
      </c>
      <c r="R44" s="69" t="s">
        <v>5</v>
      </c>
      <c r="S44" s="104" t="s">
        <v>5</v>
      </c>
      <c r="T44" s="104" t="s">
        <v>5</v>
      </c>
      <c r="U44" s="104" t="s">
        <v>5</v>
      </c>
      <c r="V44" s="104" t="s">
        <v>5</v>
      </c>
      <c r="W44" s="104" t="s">
        <v>5</v>
      </c>
      <c r="X44" s="104" t="s">
        <v>5</v>
      </c>
      <c r="Y44" s="104" t="s">
        <v>5</v>
      </c>
      <c r="Z44" s="104" t="s">
        <v>5</v>
      </c>
      <c r="AA44" s="104" t="s">
        <v>5</v>
      </c>
      <c r="AB44" s="104" t="s">
        <v>5</v>
      </c>
      <c r="AC44" s="104" t="s">
        <v>5</v>
      </c>
      <c r="AD44" s="104" t="s">
        <v>5</v>
      </c>
      <c r="AE44" s="104"/>
      <c r="AF44" s="104"/>
    </row>
    <row r="45" spans="1:33" s="4" customFormat="1" ht="12" customHeight="1" x14ac:dyDescent="0.25">
      <c r="A45" s="79" t="s">
        <v>40</v>
      </c>
      <c r="B45" s="24" t="s">
        <v>5</v>
      </c>
      <c r="C45" s="24" t="s">
        <v>5</v>
      </c>
      <c r="D45" s="24" t="s">
        <v>5</v>
      </c>
      <c r="E45" s="24" t="s">
        <v>5</v>
      </c>
      <c r="F45" s="24" t="s">
        <v>5</v>
      </c>
      <c r="G45" s="24" t="s">
        <v>5</v>
      </c>
      <c r="H45" s="24" t="s">
        <v>5</v>
      </c>
      <c r="I45" s="24" t="s">
        <v>5</v>
      </c>
      <c r="J45" s="24" t="s">
        <v>5</v>
      </c>
      <c r="K45" s="24" t="s">
        <v>5</v>
      </c>
      <c r="L45" s="24" t="s">
        <v>5</v>
      </c>
      <c r="M45" s="24" t="s">
        <v>5</v>
      </c>
      <c r="N45" s="25">
        <v>83</v>
      </c>
      <c r="O45" s="25">
        <v>93</v>
      </c>
      <c r="P45" s="24">
        <v>80</v>
      </c>
      <c r="Q45" s="24">
        <v>79</v>
      </c>
      <c r="R45" s="75">
        <v>67</v>
      </c>
      <c r="S45" s="105">
        <v>53</v>
      </c>
      <c r="T45" s="105">
        <v>70</v>
      </c>
      <c r="U45" s="105">
        <v>72</v>
      </c>
      <c r="V45" s="105">
        <v>71</v>
      </c>
      <c r="W45" s="120">
        <v>64</v>
      </c>
      <c r="X45" s="6">
        <v>54</v>
      </c>
      <c r="Y45" s="6">
        <v>63</v>
      </c>
      <c r="Z45" s="6">
        <v>63</v>
      </c>
      <c r="AA45" s="6">
        <v>79</v>
      </c>
      <c r="AB45" s="6">
        <v>55</v>
      </c>
      <c r="AC45" s="4">
        <v>52</v>
      </c>
      <c r="AD45" s="4">
        <v>25</v>
      </c>
      <c r="AE45" s="6"/>
      <c r="AF45" s="6"/>
      <c r="AG45" s="126"/>
    </row>
    <row r="46" spans="1:33" s="4" customFormat="1" ht="12" customHeight="1" x14ac:dyDescent="0.25">
      <c r="A46" s="1" t="s">
        <v>16</v>
      </c>
      <c r="B46" s="25" t="s">
        <v>1</v>
      </c>
      <c r="C46" s="36">
        <v>93</v>
      </c>
      <c r="D46" s="25">
        <v>61</v>
      </c>
      <c r="E46" s="25">
        <v>64</v>
      </c>
      <c r="F46" s="25">
        <v>79</v>
      </c>
      <c r="G46" s="25">
        <v>76</v>
      </c>
      <c r="H46" s="25">
        <v>81</v>
      </c>
      <c r="I46" s="4">
        <v>81</v>
      </c>
      <c r="J46" s="4">
        <v>76</v>
      </c>
      <c r="K46" s="4">
        <v>61</v>
      </c>
      <c r="L46" s="4">
        <v>83</v>
      </c>
      <c r="M46" s="4">
        <v>96</v>
      </c>
      <c r="N46" s="4">
        <v>91</v>
      </c>
      <c r="O46" s="4">
        <v>74</v>
      </c>
      <c r="P46" s="24">
        <v>80</v>
      </c>
      <c r="Q46" s="24">
        <v>88</v>
      </c>
      <c r="R46" s="70">
        <v>98</v>
      </c>
      <c r="S46" s="102">
        <v>61</v>
      </c>
      <c r="T46" s="102">
        <v>76</v>
      </c>
      <c r="U46" s="102">
        <v>72</v>
      </c>
      <c r="V46" s="102">
        <v>71</v>
      </c>
      <c r="W46" s="120">
        <v>80</v>
      </c>
      <c r="X46" s="6">
        <v>74</v>
      </c>
      <c r="Y46" s="6">
        <v>80</v>
      </c>
      <c r="Z46" s="6">
        <v>89</v>
      </c>
      <c r="AA46" s="6">
        <v>99</v>
      </c>
      <c r="AB46" s="6">
        <v>111</v>
      </c>
      <c r="AC46" s="4">
        <v>108</v>
      </c>
      <c r="AD46" s="4">
        <v>109</v>
      </c>
      <c r="AE46" s="6"/>
      <c r="AF46" s="6"/>
      <c r="AG46" s="126"/>
    </row>
    <row r="47" spans="1:33" s="4" customFormat="1" ht="12" customHeight="1" x14ac:dyDescent="0.25">
      <c r="A47" s="1" t="s">
        <v>14</v>
      </c>
      <c r="B47" s="24" t="s">
        <v>5</v>
      </c>
      <c r="C47" s="24" t="s">
        <v>5</v>
      </c>
      <c r="D47" s="24" t="s">
        <v>5</v>
      </c>
      <c r="E47" s="24" t="s">
        <v>5</v>
      </c>
      <c r="F47" s="24" t="s">
        <v>5</v>
      </c>
      <c r="G47" s="24" t="s">
        <v>5</v>
      </c>
      <c r="H47" s="24" t="s">
        <v>5</v>
      </c>
      <c r="I47" s="24" t="s">
        <v>5</v>
      </c>
      <c r="J47" s="24" t="s">
        <v>5</v>
      </c>
      <c r="K47" s="24" t="s">
        <v>5</v>
      </c>
      <c r="L47" s="24" t="s">
        <v>5</v>
      </c>
      <c r="M47" s="24" t="s">
        <v>5</v>
      </c>
      <c r="N47" s="24" t="s">
        <v>5</v>
      </c>
      <c r="O47" s="24" t="s">
        <v>5</v>
      </c>
      <c r="P47" s="24" t="s">
        <v>5</v>
      </c>
      <c r="Q47" s="24" t="s">
        <v>5</v>
      </c>
      <c r="R47" s="24" t="s">
        <v>5</v>
      </c>
      <c r="S47" s="24" t="s">
        <v>5</v>
      </c>
      <c r="T47" s="24" t="s">
        <v>5</v>
      </c>
      <c r="U47" s="24" t="s">
        <v>5</v>
      </c>
      <c r="V47" s="24" t="s">
        <v>5</v>
      </c>
      <c r="W47" s="24" t="s">
        <v>5</v>
      </c>
      <c r="X47" s="24" t="s">
        <v>5</v>
      </c>
      <c r="Y47" s="24" t="s">
        <v>5</v>
      </c>
      <c r="Z47" s="24" t="s">
        <v>5</v>
      </c>
      <c r="AA47" s="24" t="s">
        <v>5</v>
      </c>
      <c r="AB47" s="6">
        <v>33</v>
      </c>
      <c r="AC47" s="6">
        <v>39</v>
      </c>
      <c r="AD47" s="6">
        <v>48</v>
      </c>
      <c r="AE47" s="6"/>
      <c r="AF47" s="6"/>
      <c r="AG47" s="6"/>
    </row>
    <row r="48" spans="1:33" s="82" customFormat="1" ht="20.100000000000001" customHeight="1" x14ac:dyDescent="0.25">
      <c r="A48" s="78" t="s">
        <v>50</v>
      </c>
      <c r="B48" s="81" t="s">
        <v>5</v>
      </c>
      <c r="C48" s="82">
        <v>22</v>
      </c>
      <c r="D48" s="84">
        <v>175</v>
      </c>
      <c r="E48" s="84">
        <v>179</v>
      </c>
      <c r="F48" s="84">
        <v>221</v>
      </c>
      <c r="G48" s="84">
        <v>211</v>
      </c>
      <c r="H48" s="84">
        <v>232</v>
      </c>
      <c r="I48" s="82">
        <v>243</v>
      </c>
      <c r="J48" s="84">
        <v>256</v>
      </c>
      <c r="K48" s="84">
        <v>232</v>
      </c>
      <c r="L48" s="84">
        <v>203</v>
      </c>
      <c r="M48" s="84">
        <v>205</v>
      </c>
      <c r="N48" s="84">
        <v>246</v>
      </c>
      <c r="O48" s="84">
        <v>264</v>
      </c>
      <c r="P48" s="81">
        <v>247</v>
      </c>
      <c r="Q48" s="81">
        <v>221</v>
      </c>
      <c r="R48" s="82">
        <v>202</v>
      </c>
      <c r="S48" s="103">
        <v>183</v>
      </c>
      <c r="T48" s="103">
        <v>163</v>
      </c>
      <c r="U48" s="112">
        <v>149</v>
      </c>
      <c r="V48" s="112">
        <v>144</v>
      </c>
      <c r="W48" s="7">
        <v>234</v>
      </c>
      <c r="X48" s="7">
        <v>172</v>
      </c>
      <c r="Y48" s="7">
        <v>228</v>
      </c>
      <c r="Z48" s="7">
        <v>313</v>
      </c>
      <c r="AA48" s="7">
        <v>190</v>
      </c>
      <c r="AB48" s="7">
        <v>373</v>
      </c>
      <c r="AC48" s="82">
        <v>373</v>
      </c>
      <c r="AD48" s="82">
        <v>268</v>
      </c>
      <c r="AF48" s="7"/>
      <c r="AG48" s="7"/>
    </row>
    <row r="49" spans="1:30" s="4" customFormat="1" ht="12" customHeight="1" x14ac:dyDescent="0.25">
      <c r="A49" s="80" t="s">
        <v>65</v>
      </c>
      <c r="B49" s="24" t="s">
        <v>5</v>
      </c>
      <c r="C49" s="4">
        <v>22</v>
      </c>
      <c r="D49" s="36">
        <v>175</v>
      </c>
      <c r="E49" s="36">
        <v>179</v>
      </c>
      <c r="F49" s="36">
        <v>221</v>
      </c>
      <c r="G49" s="36">
        <v>211</v>
      </c>
      <c r="H49" s="36">
        <v>232</v>
      </c>
      <c r="I49" s="4">
        <v>243</v>
      </c>
      <c r="J49" s="36">
        <v>256</v>
      </c>
      <c r="K49" s="36">
        <v>232</v>
      </c>
      <c r="L49" s="36">
        <v>203</v>
      </c>
      <c r="M49" s="36">
        <v>205</v>
      </c>
      <c r="N49" s="36">
        <v>246</v>
      </c>
      <c r="O49" s="36">
        <v>264</v>
      </c>
      <c r="P49" s="24">
        <v>247</v>
      </c>
      <c r="Q49" s="24">
        <v>221</v>
      </c>
      <c r="R49" s="75">
        <v>202</v>
      </c>
      <c r="S49" s="105">
        <v>183</v>
      </c>
      <c r="T49" s="105">
        <v>163</v>
      </c>
      <c r="U49" s="105">
        <v>149</v>
      </c>
      <c r="V49" s="105">
        <v>144</v>
      </c>
      <c r="W49" s="120">
        <v>234</v>
      </c>
      <c r="X49" s="6">
        <v>172</v>
      </c>
      <c r="Y49" s="6">
        <v>228</v>
      </c>
      <c r="Z49" s="6">
        <v>313</v>
      </c>
      <c r="AA49" s="6">
        <v>190</v>
      </c>
      <c r="AB49" s="6">
        <v>373</v>
      </c>
      <c r="AC49" s="4">
        <v>373</v>
      </c>
      <c r="AD49" s="4">
        <v>268</v>
      </c>
    </row>
    <row r="50" spans="1:30" s="4" customFormat="1" ht="20.100000000000001" customHeight="1" x14ac:dyDescent="0.25">
      <c r="A50" s="8" t="s">
        <v>22</v>
      </c>
      <c r="B50" s="37" t="s">
        <v>3</v>
      </c>
      <c r="C50" s="37">
        <v>332</v>
      </c>
      <c r="D50" s="37">
        <v>430</v>
      </c>
      <c r="E50" s="37">
        <v>445</v>
      </c>
      <c r="F50" s="37">
        <v>515</v>
      </c>
      <c r="G50" s="37">
        <v>491</v>
      </c>
      <c r="H50" s="37">
        <v>620</v>
      </c>
      <c r="I50" s="37">
        <v>665</v>
      </c>
      <c r="J50" s="37">
        <v>677</v>
      </c>
      <c r="K50" s="37">
        <v>670</v>
      </c>
      <c r="L50" s="37">
        <v>674</v>
      </c>
      <c r="M50" s="37">
        <v>701</v>
      </c>
      <c r="N50" s="37">
        <v>738</v>
      </c>
      <c r="O50" s="37">
        <v>780</v>
      </c>
      <c r="P50" s="81">
        <v>797</v>
      </c>
      <c r="Q50" s="81">
        <v>833</v>
      </c>
      <c r="R50" s="82">
        <v>846</v>
      </c>
      <c r="S50" s="103">
        <v>768</v>
      </c>
      <c r="T50" s="103">
        <v>833</v>
      </c>
      <c r="U50" s="112">
        <v>770</v>
      </c>
      <c r="V50" s="112">
        <v>803</v>
      </c>
      <c r="W50" s="7">
        <v>974</v>
      </c>
      <c r="X50" s="7">
        <v>860</v>
      </c>
      <c r="Y50" s="7">
        <v>939</v>
      </c>
      <c r="Z50" s="7">
        <v>1085</v>
      </c>
      <c r="AA50" s="7">
        <v>1135</v>
      </c>
      <c r="AB50" s="7">
        <f>AB48+AB40+AB35+AB32</f>
        <v>1446</v>
      </c>
      <c r="AC50" s="7">
        <f>AC48+AC40+AC35+AC32</f>
        <v>1503</v>
      </c>
      <c r="AD50" s="7">
        <v>1244.9000000000001</v>
      </c>
    </row>
    <row r="51" spans="1:30" s="4" customFormat="1" ht="12" customHeight="1" x14ac:dyDescent="0.25">
      <c r="A51" s="8"/>
      <c r="B51" s="13"/>
      <c r="C51" s="13"/>
      <c r="D51" s="13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103"/>
      <c r="Y51" s="103"/>
      <c r="Z51" s="103"/>
      <c r="AA51" s="103"/>
      <c r="AB51" s="103"/>
    </row>
    <row r="52" spans="1:30" s="4" customFormat="1" ht="12" customHeight="1" x14ac:dyDescent="0.25">
      <c r="A52" s="38" t="s">
        <v>25</v>
      </c>
      <c r="B52" s="1"/>
      <c r="C52" s="1"/>
      <c r="D52" s="1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</row>
    <row r="53" spans="1:30" s="4" customFormat="1" ht="12" customHeight="1" x14ac:dyDescent="0.25">
      <c r="A53" s="1" t="s">
        <v>4</v>
      </c>
      <c r="B53" s="1"/>
      <c r="C53" s="1"/>
      <c r="D53" s="1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</row>
    <row r="54" spans="1:30" s="4" customFormat="1" ht="12" customHeight="1" x14ac:dyDescent="0.25">
      <c r="A54" s="99" t="s">
        <v>88</v>
      </c>
      <c r="B54" s="1"/>
      <c r="C54" s="1"/>
      <c r="D54" s="1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</row>
    <row r="55" spans="1:30" s="4" customFormat="1" ht="12" customHeight="1" x14ac:dyDescent="0.25">
      <c r="A55" s="38" t="s">
        <v>59</v>
      </c>
      <c r="B55" s="1"/>
      <c r="C55" s="1"/>
      <c r="D55" s="1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</row>
    <row r="56" spans="1:30" s="4" customFormat="1" ht="12" customHeight="1" x14ac:dyDescent="0.25">
      <c r="A56" s="38" t="s">
        <v>58</v>
      </c>
      <c r="B56" s="1"/>
      <c r="C56" s="1"/>
      <c r="D56" s="1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</row>
    <row r="57" spans="1:30" s="4" customFormat="1" ht="12" customHeight="1" x14ac:dyDescent="0.25">
      <c r="A57" s="38" t="s">
        <v>51</v>
      </c>
      <c r="B57" s="1"/>
      <c r="C57" s="1"/>
      <c r="D57" s="1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</row>
    <row r="58" spans="1:30" s="7" customFormat="1" ht="16.149999999999999" customHeight="1" x14ac:dyDescent="0.25">
      <c r="A58" s="2" t="s">
        <v>92</v>
      </c>
      <c r="B58" s="11"/>
      <c r="C58" s="11"/>
      <c r="D58" s="11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Z58" s="100"/>
      <c r="AA58" s="100"/>
      <c r="AC58" s="124"/>
      <c r="AD58" s="124" t="s">
        <v>113</v>
      </c>
    </row>
    <row r="59" spans="1:30" s="13" customFormat="1" ht="4.1500000000000004" customHeight="1" x14ac:dyDescent="0.25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</row>
  </sheetData>
  <phoneticPr fontId="0" type="noConversion"/>
  <pageMargins left="0.59055118110236227" right="0.59055118110236227" top="0.78740157480314965" bottom="0.59055118110236227" header="0.31496062992125984" footer="0.31496062992125984"/>
  <pageSetup paperSize="9" scale="64" fitToWidth="0" orientation="landscape" r:id="rId1"/>
  <headerFooter alignWithMargins="0"/>
  <rowBreaks count="1" manualBreakCount="1">
    <brk id="3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F641A-304F-4067-BE03-759E6E2EFE04}">
  <sheetPr>
    <pageSetUpPr fitToPage="1"/>
  </sheetPr>
  <dimension ref="A1:AF50"/>
  <sheetViews>
    <sheetView zoomScaleNormal="100" workbookViewId="0">
      <pane xSplit="1" ySplit="9" topLeftCell="M10" activePane="bottomRight" state="frozen"/>
      <selection pane="topRight" activeCell="B1" sqref="B1"/>
      <selection pane="bottomLeft" activeCell="A10" sqref="A10"/>
      <selection pane="bottomRight" activeCell="AE1" sqref="AE1"/>
    </sheetView>
  </sheetViews>
  <sheetFormatPr baseColWidth="10" defaultColWidth="16" defaultRowHeight="10.15" customHeight="1" x14ac:dyDescent="0.25"/>
  <cols>
    <col min="1" max="1" width="78.19921875" style="3" customWidth="1"/>
    <col min="2" max="22" width="7.3984375" style="3" customWidth="1"/>
    <col min="23" max="27" width="7.3984375" style="73" customWidth="1"/>
    <col min="28" max="30" width="7.3984375" style="3" customWidth="1"/>
    <col min="31" max="16384" width="16" style="3"/>
  </cols>
  <sheetData>
    <row r="1" spans="1:31" ht="34.5" customHeight="1" x14ac:dyDescent="0.25">
      <c r="A1" s="64" t="s">
        <v>38</v>
      </c>
      <c r="W1" s="3"/>
      <c r="X1" s="3"/>
      <c r="Y1" s="3"/>
      <c r="Z1" s="3"/>
      <c r="AA1" s="3"/>
    </row>
    <row r="2" spans="1:31" ht="4.5" customHeight="1" thickBot="1" x14ac:dyDescent="0.3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8"/>
      <c r="W2" s="68"/>
      <c r="X2" s="68"/>
      <c r="Y2" s="68"/>
      <c r="Z2" s="68"/>
      <c r="AA2" s="68"/>
      <c r="AB2" s="68"/>
      <c r="AC2" s="68"/>
      <c r="AD2" s="68"/>
    </row>
    <row r="3" spans="1:31" s="16" customFormat="1" ht="39.75" customHeight="1" x14ac:dyDescent="0.25">
      <c r="A3" s="32" t="s">
        <v>36</v>
      </c>
      <c r="E3" s="12"/>
      <c r="F3" s="12"/>
      <c r="G3" s="15"/>
      <c r="H3" s="15"/>
      <c r="I3" s="15"/>
      <c r="J3" s="15"/>
      <c r="K3" s="15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31" s="19" customFormat="1" ht="13.5" customHeight="1" x14ac:dyDescent="0.2">
      <c r="A4" s="39" t="s">
        <v>23</v>
      </c>
      <c r="E4" s="17"/>
      <c r="F4" s="17"/>
      <c r="G4" s="15"/>
      <c r="H4" s="15"/>
      <c r="I4" s="15"/>
      <c r="J4" s="15"/>
      <c r="K4" s="15"/>
      <c r="Z4" s="66"/>
      <c r="AA4" s="66"/>
      <c r="AC4" s="66"/>
      <c r="AD4" s="66" t="s">
        <v>87</v>
      </c>
    </row>
    <row r="5" spans="1:31" s="23" customFormat="1" ht="13.5" customHeight="1" x14ac:dyDescent="0.25">
      <c r="A5" s="34" t="s">
        <v>6</v>
      </c>
      <c r="B5" s="20"/>
      <c r="C5" s="20"/>
      <c r="D5" s="20"/>
      <c r="E5" s="21"/>
      <c r="F5" s="21"/>
      <c r="G5" s="22"/>
      <c r="H5" s="22"/>
      <c r="I5" s="22"/>
      <c r="J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Z5" s="22"/>
      <c r="AA5" s="22"/>
      <c r="AC5" s="22"/>
      <c r="AD5" s="22" t="s">
        <v>0</v>
      </c>
    </row>
    <row r="6" spans="1:31" s="16" customFormat="1" ht="4.1500000000000004" customHeight="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</row>
    <row r="7" spans="1:31" s="16" customFormat="1" ht="4.1500000000000004" customHeight="1" x14ac:dyDescent="0.2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1" s="24" customFormat="1" ht="12" customHeight="1" x14ac:dyDescent="0.25">
      <c r="A8" s="31"/>
      <c r="B8" s="31">
        <v>1996</v>
      </c>
      <c r="C8" s="31">
        <v>1997</v>
      </c>
      <c r="D8" s="31">
        <v>1998</v>
      </c>
      <c r="E8" s="31">
        <v>1999</v>
      </c>
      <c r="F8" s="31">
        <v>2000</v>
      </c>
      <c r="G8" s="31">
        <v>2001</v>
      </c>
      <c r="H8" s="31">
        <v>2002</v>
      </c>
      <c r="I8" s="31">
        <v>2003</v>
      </c>
      <c r="J8" s="31">
        <v>2004</v>
      </c>
      <c r="K8" s="31">
        <v>2005</v>
      </c>
      <c r="L8" s="31">
        <v>2006</v>
      </c>
      <c r="M8" s="31">
        <v>2007</v>
      </c>
      <c r="N8" s="95">
        <v>2008</v>
      </c>
      <c r="O8" s="95">
        <v>2009</v>
      </c>
      <c r="P8" s="35">
        <v>2010</v>
      </c>
      <c r="Q8" s="35">
        <v>2011</v>
      </c>
      <c r="R8" s="35">
        <v>2012</v>
      </c>
      <c r="S8" s="35">
        <v>2013</v>
      </c>
      <c r="T8" s="35">
        <v>2014</v>
      </c>
      <c r="U8" s="35">
        <v>2015</v>
      </c>
      <c r="V8" s="35">
        <v>2016</v>
      </c>
      <c r="W8" s="35">
        <v>2017</v>
      </c>
      <c r="X8" s="35">
        <v>2018</v>
      </c>
      <c r="Y8" s="35">
        <v>2019</v>
      </c>
      <c r="Z8" s="35">
        <v>2020</v>
      </c>
      <c r="AA8" s="48">
        <v>2021</v>
      </c>
      <c r="AB8" s="48">
        <v>2022</v>
      </c>
      <c r="AC8" s="35">
        <v>2023</v>
      </c>
      <c r="AD8" s="35">
        <v>2024</v>
      </c>
    </row>
    <row r="9" spans="1:31" s="24" customFormat="1" ht="4.1500000000000004" customHeight="1" x14ac:dyDescent="0.25">
      <c r="A9" s="28"/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94"/>
      <c r="O9" s="94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  <c r="AD9" s="90"/>
    </row>
    <row r="10" spans="1:31" s="24" customFormat="1" ht="4.1500000000000004" customHeight="1" x14ac:dyDescent="0.25">
      <c r="A10" s="25"/>
      <c r="C10" s="25"/>
      <c r="D10" s="25"/>
      <c r="E10" s="25"/>
      <c r="F10" s="25"/>
      <c r="G10" s="25"/>
      <c r="H10" s="25"/>
      <c r="N10" s="69"/>
      <c r="O10" s="69"/>
    </row>
    <row r="11" spans="1:31" s="4" customFormat="1" ht="20.100000000000001" customHeight="1" x14ac:dyDescent="0.25">
      <c r="A11" s="40" t="s">
        <v>66</v>
      </c>
      <c r="B11" s="41">
        <v>506</v>
      </c>
      <c r="C11" s="41">
        <v>503</v>
      </c>
      <c r="D11" s="41">
        <v>542</v>
      </c>
      <c r="E11" s="41">
        <v>521</v>
      </c>
      <c r="F11" s="41">
        <v>578</v>
      </c>
      <c r="G11" s="41">
        <v>612</v>
      </c>
      <c r="H11" s="41">
        <v>654</v>
      </c>
      <c r="I11" s="41">
        <v>664</v>
      </c>
      <c r="J11" s="41">
        <v>676</v>
      </c>
      <c r="K11" s="41">
        <v>674</v>
      </c>
      <c r="L11" s="41">
        <v>508</v>
      </c>
      <c r="M11" s="41">
        <v>467</v>
      </c>
      <c r="N11" s="41">
        <v>373</v>
      </c>
      <c r="O11" s="41">
        <v>361</v>
      </c>
      <c r="P11" s="81">
        <v>380</v>
      </c>
      <c r="Q11" s="81">
        <v>394</v>
      </c>
      <c r="R11" s="103">
        <v>407</v>
      </c>
      <c r="S11" s="103">
        <v>533</v>
      </c>
      <c r="T11" s="103">
        <v>535</v>
      </c>
      <c r="U11" s="112">
        <v>531</v>
      </c>
      <c r="V11" s="112">
        <v>470</v>
      </c>
      <c r="W11" s="7">
        <v>436</v>
      </c>
      <c r="X11" s="7">
        <v>498</v>
      </c>
      <c r="Y11" s="7">
        <v>485</v>
      </c>
      <c r="Z11" s="7">
        <v>459</v>
      </c>
      <c r="AA11" s="7">
        <v>473</v>
      </c>
      <c r="AB11" s="7">
        <v>471</v>
      </c>
      <c r="AC11" s="7">
        <v>488</v>
      </c>
      <c r="AD11" s="7">
        <v>425</v>
      </c>
    </row>
    <row r="12" spans="1:31" s="4" customFormat="1" ht="12" customHeight="1" x14ac:dyDescent="0.25">
      <c r="A12" s="99" t="s">
        <v>42</v>
      </c>
      <c r="B12" s="4">
        <v>138</v>
      </c>
      <c r="C12" s="4">
        <v>152</v>
      </c>
      <c r="D12" s="4">
        <v>162</v>
      </c>
      <c r="E12" s="4">
        <v>168</v>
      </c>
      <c r="F12" s="4">
        <v>181</v>
      </c>
      <c r="G12" s="4">
        <v>191</v>
      </c>
      <c r="H12" s="4">
        <v>196</v>
      </c>
      <c r="I12" s="4">
        <v>207</v>
      </c>
      <c r="J12" s="4">
        <v>209</v>
      </c>
      <c r="K12" s="4">
        <v>203</v>
      </c>
      <c r="L12" s="4">
        <v>222</v>
      </c>
      <c r="M12" s="4">
        <v>193</v>
      </c>
      <c r="N12" s="24" t="s">
        <v>5</v>
      </c>
      <c r="O12" s="24" t="s">
        <v>5</v>
      </c>
      <c r="P12" s="24" t="s">
        <v>5</v>
      </c>
      <c r="Q12" s="24" t="s">
        <v>5</v>
      </c>
      <c r="R12" s="104" t="s">
        <v>5</v>
      </c>
      <c r="S12" s="104" t="s">
        <v>5</v>
      </c>
      <c r="T12" s="104" t="s">
        <v>5</v>
      </c>
      <c r="U12" s="104" t="s">
        <v>5</v>
      </c>
      <c r="V12" s="104" t="s">
        <v>5</v>
      </c>
      <c r="W12" s="104" t="s">
        <v>5</v>
      </c>
      <c r="X12" s="48" t="s">
        <v>5</v>
      </c>
      <c r="Y12" s="48" t="s">
        <v>5</v>
      </c>
      <c r="Z12" s="48" t="s">
        <v>5</v>
      </c>
      <c r="AA12" s="48" t="s">
        <v>5</v>
      </c>
      <c r="AB12" s="48" t="s">
        <v>5</v>
      </c>
      <c r="AC12" s="48" t="s">
        <v>5</v>
      </c>
      <c r="AD12" s="48" t="s">
        <v>5</v>
      </c>
    </row>
    <row r="13" spans="1:31" s="4" customFormat="1" ht="12" customHeight="1" x14ac:dyDescent="0.25">
      <c r="A13" s="1" t="s">
        <v>40</v>
      </c>
      <c r="B13" s="24" t="s">
        <v>5</v>
      </c>
      <c r="C13" s="24" t="s">
        <v>5</v>
      </c>
      <c r="D13" s="24" t="s">
        <v>5</v>
      </c>
      <c r="E13" s="24" t="s">
        <v>5</v>
      </c>
      <c r="F13" s="24" t="s">
        <v>5</v>
      </c>
      <c r="G13" s="24" t="s">
        <v>5</v>
      </c>
      <c r="H13" s="24" t="s">
        <v>5</v>
      </c>
      <c r="I13" s="24" t="s">
        <v>5</v>
      </c>
      <c r="J13" s="24" t="s">
        <v>5</v>
      </c>
      <c r="K13" s="24" t="s">
        <v>5</v>
      </c>
      <c r="L13" s="24" t="s">
        <v>5</v>
      </c>
      <c r="M13" s="24" t="s">
        <v>5</v>
      </c>
      <c r="N13" s="36">
        <v>86</v>
      </c>
      <c r="O13" s="36">
        <v>67</v>
      </c>
      <c r="P13" s="24">
        <v>76</v>
      </c>
      <c r="Q13" s="24">
        <v>68</v>
      </c>
      <c r="R13" s="105">
        <v>55</v>
      </c>
      <c r="S13" s="105">
        <v>56</v>
      </c>
      <c r="T13" s="105">
        <v>57</v>
      </c>
      <c r="U13" s="104">
        <v>56</v>
      </c>
      <c r="V13" s="104">
        <v>56</v>
      </c>
      <c r="W13" s="120">
        <v>55</v>
      </c>
      <c r="X13" s="6">
        <v>57</v>
      </c>
      <c r="Y13" s="6">
        <v>43</v>
      </c>
      <c r="Z13" s="6">
        <v>58</v>
      </c>
      <c r="AA13" s="6">
        <v>63</v>
      </c>
      <c r="AB13" s="6">
        <v>68</v>
      </c>
      <c r="AC13" s="4">
        <v>67</v>
      </c>
      <c r="AD13" s="4">
        <v>33</v>
      </c>
      <c r="AE13" s="6"/>
    </row>
    <row r="14" spans="1:31" s="4" customFormat="1" ht="12" customHeight="1" x14ac:dyDescent="0.25">
      <c r="A14" s="1" t="s">
        <v>7</v>
      </c>
      <c r="B14" s="4">
        <v>68</v>
      </c>
      <c r="C14" s="4">
        <v>52</v>
      </c>
      <c r="D14" s="4">
        <v>40</v>
      </c>
      <c r="E14" s="4">
        <v>33</v>
      </c>
      <c r="F14" s="4">
        <v>38</v>
      </c>
      <c r="G14" s="4">
        <v>41</v>
      </c>
      <c r="H14" s="4">
        <v>43</v>
      </c>
      <c r="I14" s="4">
        <v>38</v>
      </c>
      <c r="J14" s="4">
        <v>36</v>
      </c>
      <c r="K14" s="4">
        <v>45</v>
      </c>
      <c r="L14" s="4">
        <v>49</v>
      </c>
      <c r="M14" s="4">
        <v>52</v>
      </c>
      <c r="N14" s="70">
        <v>57</v>
      </c>
      <c r="O14" s="70">
        <v>54</v>
      </c>
      <c r="P14" s="24">
        <v>59</v>
      </c>
      <c r="Q14" s="24">
        <v>72</v>
      </c>
      <c r="R14" s="102">
        <v>71</v>
      </c>
      <c r="S14" s="102">
        <v>77</v>
      </c>
      <c r="T14" s="102">
        <v>80</v>
      </c>
      <c r="U14" s="102">
        <v>79</v>
      </c>
      <c r="V14" s="102">
        <v>68</v>
      </c>
      <c r="W14" s="120">
        <v>74</v>
      </c>
      <c r="X14" s="6">
        <v>84</v>
      </c>
      <c r="Y14" s="6">
        <v>99</v>
      </c>
      <c r="Z14" s="6">
        <v>101</v>
      </c>
      <c r="AA14" s="6">
        <v>108</v>
      </c>
      <c r="AB14" s="6">
        <v>97</v>
      </c>
      <c r="AC14" s="4">
        <v>97</v>
      </c>
      <c r="AD14" s="4">
        <v>74</v>
      </c>
      <c r="AE14" s="6"/>
    </row>
    <row r="15" spans="1:31" s="4" customFormat="1" ht="12" customHeight="1" x14ac:dyDescent="0.25">
      <c r="A15" s="38" t="s">
        <v>8</v>
      </c>
      <c r="B15" s="4">
        <v>115</v>
      </c>
      <c r="C15" s="4">
        <v>138</v>
      </c>
      <c r="D15" s="4">
        <v>159</v>
      </c>
      <c r="E15" s="4">
        <v>156</v>
      </c>
      <c r="F15" s="4">
        <v>185</v>
      </c>
      <c r="G15" s="4">
        <v>205</v>
      </c>
      <c r="H15" s="4">
        <v>218</v>
      </c>
      <c r="I15" s="4">
        <v>207</v>
      </c>
      <c r="J15" s="36">
        <v>211</v>
      </c>
      <c r="K15" s="36">
        <v>210</v>
      </c>
      <c r="L15" s="24" t="s">
        <v>5</v>
      </c>
      <c r="M15" s="24" t="s">
        <v>5</v>
      </c>
      <c r="N15" s="24" t="s">
        <v>5</v>
      </c>
      <c r="O15" s="24" t="s">
        <v>5</v>
      </c>
      <c r="P15" s="24" t="s">
        <v>5</v>
      </c>
      <c r="Q15" s="24" t="s">
        <v>5</v>
      </c>
      <c r="R15" s="104" t="s">
        <v>5</v>
      </c>
      <c r="S15" s="104">
        <v>110</v>
      </c>
      <c r="T15" s="104">
        <v>105</v>
      </c>
      <c r="U15" s="104">
        <v>118</v>
      </c>
      <c r="V15" s="104">
        <v>110</v>
      </c>
      <c r="W15" s="120">
        <v>101</v>
      </c>
      <c r="X15" s="6">
        <v>83</v>
      </c>
      <c r="Y15" s="6">
        <v>58</v>
      </c>
      <c r="Z15" s="6">
        <v>51</v>
      </c>
      <c r="AA15" s="6">
        <v>55</v>
      </c>
      <c r="AB15" s="6">
        <f>57+14</f>
        <v>71</v>
      </c>
      <c r="AC15" s="4">
        <f>67+14</f>
        <v>81</v>
      </c>
      <c r="AD15" s="4">
        <v>71</v>
      </c>
      <c r="AE15" s="6"/>
    </row>
    <row r="16" spans="1:31" s="4" customFormat="1" ht="12" customHeight="1" x14ac:dyDescent="0.25">
      <c r="A16" s="1" t="s">
        <v>9</v>
      </c>
      <c r="B16" s="4">
        <v>185</v>
      </c>
      <c r="C16" s="4">
        <v>161</v>
      </c>
      <c r="D16" s="4">
        <v>181</v>
      </c>
      <c r="E16" s="4">
        <v>164</v>
      </c>
      <c r="F16" s="4">
        <v>174</v>
      </c>
      <c r="G16" s="4">
        <v>175</v>
      </c>
      <c r="H16" s="4">
        <v>197</v>
      </c>
      <c r="I16" s="4">
        <v>212</v>
      </c>
      <c r="J16" s="36">
        <v>220</v>
      </c>
      <c r="K16" s="36">
        <v>216</v>
      </c>
      <c r="L16" s="36">
        <v>237</v>
      </c>
      <c r="M16" s="36">
        <v>222</v>
      </c>
      <c r="N16" s="75">
        <v>230</v>
      </c>
      <c r="O16" s="75">
        <v>240</v>
      </c>
      <c r="P16" s="24">
        <v>245</v>
      </c>
      <c r="Q16" s="24">
        <v>254</v>
      </c>
      <c r="R16" s="102">
        <v>281</v>
      </c>
      <c r="S16" s="102">
        <v>290</v>
      </c>
      <c r="T16" s="102">
        <v>291</v>
      </c>
      <c r="U16" s="102">
        <v>278</v>
      </c>
      <c r="V16" s="102">
        <v>236</v>
      </c>
      <c r="W16" s="120">
        <v>204</v>
      </c>
      <c r="X16" s="6">
        <v>274</v>
      </c>
      <c r="Y16" s="6">
        <v>285</v>
      </c>
      <c r="Z16" s="6">
        <v>249</v>
      </c>
      <c r="AA16" s="6">
        <v>247</v>
      </c>
      <c r="AB16" s="6">
        <v>235</v>
      </c>
      <c r="AC16" s="4">
        <v>243</v>
      </c>
      <c r="AD16" s="4">
        <v>246</v>
      </c>
      <c r="AE16" s="6"/>
    </row>
    <row r="17" spans="1:32" s="4" customFormat="1" ht="12" customHeight="1" x14ac:dyDescent="0.25">
      <c r="A17" s="99" t="s">
        <v>15</v>
      </c>
      <c r="B17" s="24" t="s">
        <v>5</v>
      </c>
      <c r="C17" s="24" t="s">
        <v>5</v>
      </c>
      <c r="D17" s="24" t="s">
        <v>5</v>
      </c>
      <c r="E17" s="24" t="s">
        <v>5</v>
      </c>
      <c r="F17" s="24" t="s">
        <v>5</v>
      </c>
      <c r="G17" s="24" t="s">
        <v>5</v>
      </c>
      <c r="H17" s="24" t="s">
        <v>5</v>
      </c>
      <c r="I17" s="24" t="s">
        <v>5</v>
      </c>
      <c r="J17" s="24" t="s">
        <v>5</v>
      </c>
      <c r="K17" s="24" t="s">
        <v>5</v>
      </c>
      <c r="L17" s="24" t="s">
        <v>5</v>
      </c>
      <c r="M17" s="24" t="s">
        <v>5</v>
      </c>
      <c r="N17" s="24" t="s">
        <v>5</v>
      </c>
      <c r="O17" s="24" t="s">
        <v>5</v>
      </c>
      <c r="P17" s="24" t="s">
        <v>5</v>
      </c>
      <c r="Q17" s="24" t="s">
        <v>5</v>
      </c>
      <c r="R17" s="24" t="s">
        <v>5</v>
      </c>
      <c r="S17" s="24" t="s">
        <v>5</v>
      </c>
      <c r="T17" s="102">
        <v>2</v>
      </c>
      <c r="U17" s="113" t="s">
        <v>86</v>
      </c>
      <c r="V17" s="67" t="s">
        <v>86</v>
      </c>
      <c r="W17" s="120">
        <v>2</v>
      </c>
      <c r="X17" s="48" t="s">
        <v>5</v>
      </c>
      <c r="Y17" s="48" t="s">
        <v>5</v>
      </c>
      <c r="Z17" s="48" t="s">
        <v>5</v>
      </c>
      <c r="AA17" s="48" t="s">
        <v>5</v>
      </c>
      <c r="AB17" s="48" t="s">
        <v>5</v>
      </c>
      <c r="AC17" s="48" t="s">
        <v>5</v>
      </c>
      <c r="AD17" s="48">
        <v>1</v>
      </c>
    </row>
    <row r="18" spans="1:32" s="4" customFormat="1" ht="20.100000000000001" customHeight="1" x14ac:dyDescent="0.25">
      <c r="A18" s="40" t="s">
        <v>67</v>
      </c>
      <c r="B18" s="42">
        <v>519</v>
      </c>
      <c r="C18" s="42">
        <v>522</v>
      </c>
      <c r="D18" s="42">
        <v>505</v>
      </c>
      <c r="E18" s="42">
        <v>506</v>
      </c>
      <c r="F18" s="42">
        <v>511</v>
      </c>
      <c r="G18" s="42">
        <v>524</v>
      </c>
      <c r="H18" s="42">
        <v>513</v>
      </c>
      <c r="I18" s="42">
        <v>509</v>
      </c>
      <c r="J18" s="45">
        <v>492</v>
      </c>
      <c r="K18" s="98">
        <v>488</v>
      </c>
      <c r="L18" s="98">
        <v>491</v>
      </c>
      <c r="M18" s="98">
        <v>484</v>
      </c>
      <c r="N18" s="45">
        <v>555</v>
      </c>
      <c r="O18" s="45">
        <v>569</v>
      </c>
      <c r="P18" s="81">
        <v>546</v>
      </c>
      <c r="Q18" s="81">
        <v>572</v>
      </c>
      <c r="R18" s="103">
        <v>577</v>
      </c>
      <c r="S18" s="103">
        <v>661</v>
      </c>
      <c r="T18" s="103">
        <v>654</v>
      </c>
      <c r="U18" s="112">
        <v>671</v>
      </c>
      <c r="V18" s="112">
        <v>662</v>
      </c>
      <c r="W18" s="7">
        <v>661</v>
      </c>
      <c r="X18" s="7">
        <v>595</v>
      </c>
      <c r="Y18" s="7">
        <v>655</v>
      </c>
      <c r="Z18" s="7">
        <v>668</v>
      </c>
      <c r="AA18" s="7">
        <v>600</v>
      </c>
      <c r="AB18" s="7">
        <v>640</v>
      </c>
      <c r="AC18" s="7">
        <v>661</v>
      </c>
      <c r="AD18" s="7">
        <v>655</v>
      </c>
    </row>
    <row r="19" spans="1:32" s="4" customFormat="1" ht="12" customHeight="1" x14ac:dyDescent="0.25">
      <c r="A19" s="1" t="s">
        <v>18</v>
      </c>
      <c r="B19" s="4">
        <v>77</v>
      </c>
      <c r="C19" s="4">
        <v>79</v>
      </c>
      <c r="D19" s="4">
        <v>79</v>
      </c>
      <c r="E19" s="4">
        <v>62</v>
      </c>
      <c r="F19" s="4">
        <v>64</v>
      </c>
      <c r="G19" s="4">
        <v>64</v>
      </c>
      <c r="H19" s="4">
        <v>64</v>
      </c>
      <c r="I19" s="4">
        <v>64</v>
      </c>
      <c r="J19" s="36">
        <v>49</v>
      </c>
      <c r="K19" s="36">
        <v>49</v>
      </c>
      <c r="L19" s="36">
        <v>49</v>
      </c>
      <c r="M19" s="36">
        <v>54</v>
      </c>
      <c r="N19" s="75">
        <v>62</v>
      </c>
      <c r="O19" s="75">
        <v>62</v>
      </c>
      <c r="P19" s="24">
        <v>67</v>
      </c>
      <c r="Q19" s="24">
        <v>69</v>
      </c>
      <c r="R19" s="102">
        <v>69</v>
      </c>
      <c r="S19" s="102">
        <v>70</v>
      </c>
      <c r="T19" s="102">
        <v>65</v>
      </c>
      <c r="U19" s="102">
        <v>69</v>
      </c>
      <c r="V19" s="102">
        <v>64</v>
      </c>
      <c r="W19" s="120">
        <v>69</v>
      </c>
      <c r="X19" s="6">
        <v>70</v>
      </c>
      <c r="Y19" s="6">
        <v>77</v>
      </c>
      <c r="Z19" s="6">
        <v>73</v>
      </c>
      <c r="AA19" s="6">
        <v>81</v>
      </c>
      <c r="AB19" s="6">
        <v>97</v>
      </c>
      <c r="AC19" s="4">
        <v>97</v>
      </c>
      <c r="AD19" s="4">
        <v>106</v>
      </c>
    </row>
    <row r="20" spans="1:32" s="4" customFormat="1" ht="12" customHeight="1" x14ac:dyDescent="0.25">
      <c r="A20" s="1" t="s">
        <v>10</v>
      </c>
      <c r="B20" s="4">
        <v>16</v>
      </c>
      <c r="C20" s="4">
        <v>16</v>
      </c>
      <c r="D20" s="4">
        <v>17</v>
      </c>
      <c r="E20" s="4">
        <v>17</v>
      </c>
      <c r="F20" s="4">
        <v>18</v>
      </c>
      <c r="G20" s="4">
        <v>18</v>
      </c>
      <c r="H20" s="4">
        <v>20</v>
      </c>
      <c r="I20" s="4">
        <v>21</v>
      </c>
      <c r="J20" s="36">
        <v>21</v>
      </c>
      <c r="K20" s="36">
        <v>23</v>
      </c>
      <c r="L20" s="36">
        <v>23</v>
      </c>
      <c r="M20" s="36">
        <v>23</v>
      </c>
      <c r="N20" s="75">
        <v>23</v>
      </c>
      <c r="O20" s="75">
        <v>26</v>
      </c>
      <c r="P20" s="24">
        <v>24</v>
      </c>
      <c r="Q20" s="24">
        <v>26</v>
      </c>
      <c r="R20" s="105">
        <v>29</v>
      </c>
      <c r="S20" s="105">
        <v>31</v>
      </c>
      <c r="T20" s="105">
        <v>31</v>
      </c>
      <c r="U20" s="105">
        <v>31</v>
      </c>
      <c r="V20" s="105">
        <v>31</v>
      </c>
      <c r="W20" s="113" t="s">
        <v>5</v>
      </c>
      <c r="X20" s="48" t="s">
        <v>5</v>
      </c>
      <c r="Y20" s="48" t="s">
        <v>5</v>
      </c>
      <c r="Z20" s="48" t="s">
        <v>5</v>
      </c>
      <c r="AA20" s="48" t="s">
        <v>5</v>
      </c>
      <c r="AB20" s="48" t="s">
        <v>5</v>
      </c>
      <c r="AC20" s="48" t="s">
        <v>5</v>
      </c>
      <c r="AD20" s="48" t="s">
        <v>5</v>
      </c>
    </row>
    <row r="21" spans="1:32" s="4" customFormat="1" ht="12" customHeight="1" x14ac:dyDescent="0.25">
      <c r="A21" s="1" t="s">
        <v>43</v>
      </c>
      <c r="B21" s="4">
        <v>171</v>
      </c>
      <c r="C21" s="4">
        <v>161</v>
      </c>
      <c r="D21" s="4">
        <v>146</v>
      </c>
      <c r="E21" s="4">
        <v>157</v>
      </c>
      <c r="F21" s="4">
        <v>158</v>
      </c>
      <c r="G21" s="4">
        <v>159</v>
      </c>
      <c r="H21" s="4">
        <v>148</v>
      </c>
      <c r="I21" s="4">
        <v>151</v>
      </c>
      <c r="J21" s="36">
        <v>139</v>
      </c>
      <c r="K21" s="36">
        <v>126</v>
      </c>
      <c r="L21" s="36">
        <v>126</v>
      </c>
      <c r="M21" s="36">
        <v>114</v>
      </c>
      <c r="N21" s="24" t="s">
        <v>5</v>
      </c>
      <c r="O21" s="24" t="s">
        <v>5</v>
      </c>
      <c r="P21" s="24" t="s">
        <v>5</v>
      </c>
      <c r="Q21" s="24" t="s">
        <v>5</v>
      </c>
      <c r="R21" s="104" t="s">
        <v>5</v>
      </c>
      <c r="S21" s="104" t="s">
        <v>5</v>
      </c>
      <c r="T21" s="104" t="s">
        <v>5</v>
      </c>
      <c r="U21" s="104" t="s">
        <v>5</v>
      </c>
      <c r="V21" s="104" t="s">
        <v>5</v>
      </c>
      <c r="W21" s="104" t="s">
        <v>5</v>
      </c>
      <c r="X21" s="48" t="s">
        <v>5</v>
      </c>
      <c r="Y21" s="48" t="s">
        <v>5</v>
      </c>
      <c r="Z21" s="48" t="s">
        <v>5</v>
      </c>
      <c r="AA21" s="48" t="s">
        <v>5</v>
      </c>
      <c r="AB21" s="48" t="s">
        <v>5</v>
      </c>
      <c r="AC21" s="48" t="s">
        <v>5</v>
      </c>
      <c r="AD21" s="48" t="s">
        <v>5</v>
      </c>
    </row>
    <row r="22" spans="1:32" s="4" customFormat="1" ht="12" customHeight="1" x14ac:dyDescent="0.25">
      <c r="A22" s="1" t="s">
        <v>40</v>
      </c>
      <c r="B22" s="24" t="s">
        <v>5</v>
      </c>
      <c r="C22" s="24" t="s">
        <v>5</v>
      </c>
      <c r="D22" s="24" t="s">
        <v>5</v>
      </c>
      <c r="E22" s="24" t="s">
        <v>5</v>
      </c>
      <c r="F22" s="24" t="s">
        <v>5</v>
      </c>
      <c r="G22" s="24" t="s">
        <v>5</v>
      </c>
      <c r="H22" s="24" t="s">
        <v>5</v>
      </c>
      <c r="I22" s="24" t="s">
        <v>5</v>
      </c>
      <c r="J22" s="24" t="s">
        <v>5</v>
      </c>
      <c r="K22" s="24" t="s">
        <v>5</v>
      </c>
      <c r="L22" s="24" t="s">
        <v>5</v>
      </c>
      <c r="M22" s="24" t="s">
        <v>5</v>
      </c>
      <c r="N22" s="36">
        <v>172</v>
      </c>
      <c r="O22" s="36">
        <v>185</v>
      </c>
      <c r="P22" s="24">
        <v>158</v>
      </c>
      <c r="Q22" s="24">
        <v>170</v>
      </c>
      <c r="R22" s="105">
        <v>162</v>
      </c>
      <c r="S22" s="105">
        <v>158</v>
      </c>
      <c r="T22" s="105">
        <v>168</v>
      </c>
      <c r="U22" s="105">
        <v>165</v>
      </c>
      <c r="V22" s="105">
        <v>163</v>
      </c>
      <c r="W22" s="120">
        <v>168</v>
      </c>
      <c r="X22" s="6">
        <v>159</v>
      </c>
      <c r="Y22" s="6">
        <v>167</v>
      </c>
      <c r="Z22" s="6">
        <v>165</v>
      </c>
      <c r="AA22" s="6">
        <v>159</v>
      </c>
      <c r="AB22" s="6">
        <v>164</v>
      </c>
      <c r="AC22" s="6">
        <v>176</v>
      </c>
      <c r="AD22" s="6">
        <v>146</v>
      </c>
      <c r="AE22" s="6"/>
    </row>
    <row r="23" spans="1:32" s="4" customFormat="1" ht="12" customHeight="1" x14ac:dyDescent="0.25">
      <c r="A23" s="1" t="s">
        <v>11</v>
      </c>
      <c r="B23" s="6">
        <v>61</v>
      </c>
      <c r="C23" s="4">
        <v>66</v>
      </c>
      <c r="D23" s="4">
        <v>63</v>
      </c>
      <c r="E23" s="4">
        <v>64</v>
      </c>
      <c r="F23" s="4">
        <v>65</v>
      </c>
      <c r="G23" s="4">
        <v>71</v>
      </c>
      <c r="H23" s="4">
        <v>68</v>
      </c>
      <c r="I23" s="4">
        <v>61</v>
      </c>
      <c r="J23" s="36">
        <v>69</v>
      </c>
      <c r="K23" s="36">
        <v>71</v>
      </c>
      <c r="L23" s="36">
        <v>72</v>
      </c>
      <c r="M23" s="36">
        <v>68</v>
      </c>
      <c r="N23" s="75">
        <v>68</v>
      </c>
      <c r="O23" s="75">
        <v>69</v>
      </c>
      <c r="P23" s="24">
        <v>70</v>
      </c>
      <c r="Q23" s="24">
        <v>74</v>
      </c>
      <c r="R23" s="102">
        <v>77</v>
      </c>
      <c r="S23" s="102">
        <v>77</v>
      </c>
      <c r="T23" s="102">
        <v>83</v>
      </c>
      <c r="U23" s="102">
        <v>83</v>
      </c>
      <c r="V23" s="102">
        <v>82</v>
      </c>
      <c r="W23" s="120">
        <v>85</v>
      </c>
      <c r="X23" s="6">
        <v>89</v>
      </c>
      <c r="Y23" s="6">
        <v>94</v>
      </c>
      <c r="Z23" s="6">
        <v>98</v>
      </c>
      <c r="AA23" s="6">
        <v>30</v>
      </c>
      <c r="AB23" s="6">
        <v>30</v>
      </c>
      <c r="AC23" s="6">
        <v>30</v>
      </c>
      <c r="AD23" s="6">
        <v>30</v>
      </c>
      <c r="AE23" s="6"/>
    </row>
    <row r="24" spans="1:32" s="4" customFormat="1" ht="12" customHeight="1" x14ac:dyDescent="0.25">
      <c r="A24" s="38" t="s">
        <v>85</v>
      </c>
      <c r="B24" s="24" t="s">
        <v>5</v>
      </c>
      <c r="C24" s="24" t="s">
        <v>5</v>
      </c>
      <c r="D24" s="24" t="s">
        <v>5</v>
      </c>
      <c r="E24" s="24" t="s">
        <v>5</v>
      </c>
      <c r="F24" s="24" t="s">
        <v>5</v>
      </c>
      <c r="G24" s="24" t="s">
        <v>5</v>
      </c>
      <c r="H24" s="24" t="s">
        <v>5</v>
      </c>
      <c r="I24" s="24" t="s">
        <v>5</v>
      </c>
      <c r="J24" s="24" t="s">
        <v>5</v>
      </c>
      <c r="K24" s="24" t="s">
        <v>5</v>
      </c>
      <c r="L24" s="24" t="s">
        <v>5</v>
      </c>
      <c r="M24" s="24" t="s">
        <v>5</v>
      </c>
      <c r="N24" s="24" t="s">
        <v>5</v>
      </c>
      <c r="O24" s="24" t="s">
        <v>5</v>
      </c>
      <c r="P24" s="24" t="s">
        <v>5</v>
      </c>
      <c r="Q24" s="24" t="s">
        <v>5</v>
      </c>
      <c r="R24" s="24" t="s">
        <v>5</v>
      </c>
      <c r="S24" s="102">
        <v>68</v>
      </c>
      <c r="T24" s="102">
        <v>60</v>
      </c>
      <c r="U24" s="102">
        <v>75</v>
      </c>
      <c r="V24" s="102">
        <v>65</v>
      </c>
      <c r="W24" s="120">
        <v>64</v>
      </c>
      <c r="X24" s="6">
        <v>22</v>
      </c>
      <c r="Y24" s="6">
        <v>64</v>
      </c>
      <c r="Z24" s="6">
        <v>75</v>
      </c>
      <c r="AA24" s="6">
        <v>85</v>
      </c>
      <c r="AB24" s="6">
        <v>103</v>
      </c>
      <c r="AC24" s="6">
        <v>113</v>
      </c>
      <c r="AD24" s="6">
        <v>130</v>
      </c>
      <c r="AE24" s="6"/>
    </row>
    <row r="25" spans="1:32" s="4" customFormat="1" ht="12" customHeight="1" x14ac:dyDescent="0.25">
      <c r="A25" s="1" t="s">
        <v>12</v>
      </c>
      <c r="B25" s="4">
        <v>14</v>
      </c>
      <c r="C25" s="4">
        <v>14</v>
      </c>
      <c r="D25" s="4">
        <v>14</v>
      </c>
      <c r="E25" s="4">
        <v>15</v>
      </c>
      <c r="F25" s="4">
        <v>15</v>
      </c>
      <c r="G25" s="4">
        <v>15</v>
      </c>
      <c r="H25" s="4">
        <v>16</v>
      </c>
      <c r="I25" s="4">
        <v>16</v>
      </c>
      <c r="J25" s="36">
        <v>16</v>
      </c>
      <c r="K25" s="36">
        <v>17</v>
      </c>
      <c r="L25" s="36">
        <v>19</v>
      </c>
      <c r="M25" s="36">
        <v>19</v>
      </c>
      <c r="N25" s="75">
        <v>20</v>
      </c>
      <c r="O25" s="75">
        <v>20</v>
      </c>
      <c r="P25" s="24">
        <v>19</v>
      </c>
      <c r="Q25" s="24">
        <v>17</v>
      </c>
      <c r="R25" s="102">
        <v>15</v>
      </c>
      <c r="S25" s="102">
        <v>18</v>
      </c>
      <c r="T25" s="102">
        <v>18</v>
      </c>
      <c r="U25" s="102">
        <v>19</v>
      </c>
      <c r="V25" s="102">
        <v>20</v>
      </c>
      <c r="W25" s="120">
        <v>17</v>
      </c>
      <c r="X25" s="6">
        <v>16</v>
      </c>
      <c r="Y25" s="6">
        <v>17</v>
      </c>
      <c r="Z25" s="6">
        <v>19</v>
      </c>
      <c r="AA25" s="6">
        <v>16</v>
      </c>
      <c r="AB25" s="6">
        <v>20</v>
      </c>
      <c r="AC25" s="4">
        <v>16</v>
      </c>
      <c r="AD25" s="4">
        <v>14</v>
      </c>
      <c r="AE25" s="6"/>
    </row>
    <row r="26" spans="1:32" s="4" customFormat="1" ht="12" customHeight="1" x14ac:dyDescent="0.25">
      <c r="A26" s="1" t="s">
        <v>13</v>
      </c>
      <c r="B26" s="4">
        <v>180</v>
      </c>
      <c r="C26" s="4">
        <v>186</v>
      </c>
      <c r="D26" s="4">
        <v>186</v>
      </c>
      <c r="E26" s="4">
        <v>191</v>
      </c>
      <c r="F26" s="4">
        <v>191</v>
      </c>
      <c r="G26" s="4">
        <v>197</v>
      </c>
      <c r="H26" s="4">
        <v>197</v>
      </c>
      <c r="I26" s="4">
        <v>196</v>
      </c>
      <c r="J26" s="36">
        <v>198</v>
      </c>
      <c r="K26" s="36">
        <v>202</v>
      </c>
      <c r="L26" s="36">
        <v>202</v>
      </c>
      <c r="M26" s="36">
        <v>206</v>
      </c>
      <c r="N26" s="75">
        <v>210</v>
      </c>
      <c r="O26" s="75">
        <v>207</v>
      </c>
      <c r="P26" s="24">
        <v>208</v>
      </c>
      <c r="Q26" s="24">
        <v>216</v>
      </c>
      <c r="R26" s="102">
        <v>225</v>
      </c>
      <c r="S26" s="102">
        <v>239</v>
      </c>
      <c r="T26" s="102">
        <v>229</v>
      </c>
      <c r="U26" s="102">
        <v>228</v>
      </c>
      <c r="V26" s="102">
        <v>232</v>
      </c>
      <c r="W26" s="120">
        <v>242</v>
      </c>
      <c r="X26" s="6">
        <v>239</v>
      </c>
      <c r="Y26" s="6">
        <v>236</v>
      </c>
      <c r="Z26" s="6">
        <v>238</v>
      </c>
      <c r="AA26" s="6">
        <v>229</v>
      </c>
      <c r="AB26" s="6">
        <v>226</v>
      </c>
      <c r="AC26" s="4">
        <v>229</v>
      </c>
      <c r="AD26" s="4">
        <v>229</v>
      </c>
      <c r="AE26" s="6"/>
    </row>
    <row r="27" spans="1:32" s="4" customFormat="1" ht="12" customHeight="1" x14ac:dyDescent="0.25">
      <c r="A27" s="109" t="s">
        <v>9</v>
      </c>
      <c r="B27" s="110" t="s">
        <v>5</v>
      </c>
      <c r="C27" s="110" t="s">
        <v>5</v>
      </c>
      <c r="D27" s="110" t="s">
        <v>5</v>
      </c>
      <c r="E27" s="110" t="s">
        <v>5</v>
      </c>
      <c r="F27" s="110" t="s">
        <v>5</v>
      </c>
      <c r="G27" s="110" t="s">
        <v>5</v>
      </c>
      <c r="H27" s="110" t="s">
        <v>5</v>
      </c>
      <c r="I27" s="110" t="s">
        <v>5</v>
      </c>
      <c r="J27" s="110" t="s">
        <v>5</v>
      </c>
      <c r="K27" s="110" t="s">
        <v>5</v>
      </c>
      <c r="L27" s="110" t="s">
        <v>5</v>
      </c>
      <c r="M27" s="110" t="s">
        <v>5</v>
      </c>
      <c r="N27" s="110" t="s">
        <v>5</v>
      </c>
      <c r="O27" s="110" t="s">
        <v>5</v>
      </c>
      <c r="P27" s="110" t="s">
        <v>5</v>
      </c>
      <c r="Q27" s="110" t="s">
        <v>5</v>
      </c>
      <c r="R27" s="110" t="s">
        <v>5</v>
      </c>
      <c r="S27" s="110" t="s">
        <v>5</v>
      </c>
      <c r="T27" s="110" t="s">
        <v>5</v>
      </c>
      <c r="U27" s="102">
        <v>1</v>
      </c>
      <c r="V27" s="102">
        <v>5</v>
      </c>
      <c r="W27" s="120">
        <v>16</v>
      </c>
      <c r="X27" s="48" t="s">
        <v>5</v>
      </c>
      <c r="Y27" s="48" t="s">
        <v>5</v>
      </c>
      <c r="Z27" s="48" t="s">
        <v>5</v>
      </c>
      <c r="AA27" s="48" t="s">
        <v>5</v>
      </c>
      <c r="AB27" s="48" t="s">
        <v>5</v>
      </c>
      <c r="AC27" s="48" t="s">
        <v>5</v>
      </c>
      <c r="AD27" s="48" t="s">
        <v>5</v>
      </c>
    </row>
    <row r="28" spans="1:32" s="4" customFormat="1" ht="20.100000000000001" customHeight="1" x14ac:dyDescent="0.25">
      <c r="A28" s="40" t="s">
        <v>69</v>
      </c>
      <c r="B28" s="42">
        <v>269</v>
      </c>
      <c r="C28" s="42">
        <v>284</v>
      </c>
      <c r="D28" s="42">
        <v>304</v>
      </c>
      <c r="E28" s="42">
        <v>331</v>
      </c>
      <c r="F28" s="42">
        <v>328</v>
      </c>
      <c r="G28" s="42">
        <v>358</v>
      </c>
      <c r="H28" s="42">
        <v>349</v>
      </c>
      <c r="I28" s="42">
        <v>363</v>
      </c>
      <c r="J28" s="45">
        <v>342</v>
      </c>
      <c r="K28" s="98">
        <v>320</v>
      </c>
      <c r="L28" s="98">
        <v>525</v>
      </c>
      <c r="M28" s="98">
        <v>532</v>
      </c>
      <c r="N28" s="45">
        <v>675</v>
      </c>
      <c r="O28" s="45">
        <v>713</v>
      </c>
      <c r="P28" s="81">
        <v>767</v>
      </c>
      <c r="Q28" s="81">
        <v>829</v>
      </c>
      <c r="R28" s="103">
        <v>890</v>
      </c>
      <c r="S28" s="103">
        <v>748</v>
      </c>
      <c r="T28" s="103">
        <v>725</v>
      </c>
      <c r="U28" s="112">
        <v>760</v>
      </c>
      <c r="V28" s="112">
        <v>789</v>
      </c>
      <c r="W28" s="7">
        <v>709</v>
      </c>
      <c r="X28" s="7">
        <v>659</v>
      </c>
      <c r="Y28" s="7">
        <v>623</v>
      </c>
      <c r="Z28" s="7">
        <v>648</v>
      </c>
      <c r="AA28" s="7">
        <v>611</v>
      </c>
      <c r="AB28" s="7">
        <v>653</v>
      </c>
      <c r="AC28" s="7">
        <v>660</v>
      </c>
      <c r="AD28" s="7">
        <v>692</v>
      </c>
    </row>
    <row r="29" spans="1:32" s="4" customFormat="1" ht="12" customHeight="1" x14ac:dyDescent="0.25">
      <c r="A29" s="1" t="s">
        <v>53</v>
      </c>
      <c r="B29" s="4">
        <v>38</v>
      </c>
      <c r="C29" s="4">
        <v>71</v>
      </c>
      <c r="D29" s="4">
        <v>74</v>
      </c>
      <c r="E29" s="4">
        <v>81</v>
      </c>
      <c r="F29" s="4">
        <v>71</v>
      </c>
      <c r="G29" s="4">
        <v>81</v>
      </c>
      <c r="H29" s="4">
        <v>76</v>
      </c>
      <c r="I29" s="4">
        <v>78</v>
      </c>
      <c r="J29" s="36">
        <v>64</v>
      </c>
      <c r="K29" s="36">
        <v>70</v>
      </c>
      <c r="L29" s="36">
        <v>40</v>
      </c>
      <c r="M29" s="36">
        <v>40</v>
      </c>
      <c r="N29" s="24" t="s">
        <v>5</v>
      </c>
      <c r="O29" s="24" t="s">
        <v>5</v>
      </c>
      <c r="P29" s="24" t="s">
        <v>5</v>
      </c>
      <c r="Q29" s="24" t="s">
        <v>5</v>
      </c>
      <c r="R29" s="104" t="s">
        <v>5</v>
      </c>
      <c r="S29" s="104" t="s">
        <v>5</v>
      </c>
      <c r="T29" s="104" t="s">
        <v>5</v>
      </c>
      <c r="U29" s="104" t="s">
        <v>5</v>
      </c>
      <c r="V29" s="104" t="s">
        <v>5</v>
      </c>
      <c r="W29" s="104" t="s">
        <v>5</v>
      </c>
      <c r="X29" s="48" t="s">
        <v>5</v>
      </c>
      <c r="Y29" s="48" t="s">
        <v>5</v>
      </c>
      <c r="Z29" s="48" t="s">
        <v>5</v>
      </c>
      <c r="AA29" s="48" t="s">
        <v>5</v>
      </c>
      <c r="AB29" s="48" t="s">
        <v>5</v>
      </c>
      <c r="AC29" s="48" t="s">
        <v>5</v>
      </c>
      <c r="AD29" s="48" t="s">
        <v>5</v>
      </c>
      <c r="AF29" s="6"/>
    </row>
    <row r="30" spans="1:32" s="70" customFormat="1" ht="12" customHeight="1" x14ac:dyDescent="0.25">
      <c r="A30" s="1" t="s">
        <v>40</v>
      </c>
      <c r="B30" s="69" t="s">
        <v>5</v>
      </c>
      <c r="C30" s="69" t="s">
        <v>5</v>
      </c>
      <c r="D30" s="69" t="s">
        <v>5</v>
      </c>
      <c r="E30" s="69" t="s">
        <v>5</v>
      </c>
      <c r="F30" s="69" t="s">
        <v>5</v>
      </c>
      <c r="G30" s="69" t="s">
        <v>5</v>
      </c>
      <c r="H30" s="69" t="s">
        <v>5</v>
      </c>
      <c r="I30" s="69" t="s">
        <v>5</v>
      </c>
      <c r="J30" s="69" t="s">
        <v>5</v>
      </c>
      <c r="K30" s="69" t="s">
        <v>5</v>
      </c>
      <c r="L30" s="69" t="s">
        <v>5</v>
      </c>
      <c r="M30" s="24" t="s">
        <v>5</v>
      </c>
      <c r="N30" s="43">
        <v>136</v>
      </c>
      <c r="O30" s="43">
        <v>163</v>
      </c>
      <c r="P30" s="69">
        <v>175</v>
      </c>
      <c r="Q30" s="69">
        <v>184</v>
      </c>
      <c r="R30" s="105">
        <v>210</v>
      </c>
      <c r="S30" s="105">
        <v>227</v>
      </c>
      <c r="T30" s="105">
        <v>218</v>
      </c>
      <c r="U30" s="105">
        <v>215</v>
      </c>
      <c r="V30" s="105">
        <v>219</v>
      </c>
      <c r="W30" s="6">
        <v>198</v>
      </c>
      <c r="X30" s="6">
        <v>202</v>
      </c>
      <c r="Y30" s="6">
        <v>219</v>
      </c>
      <c r="Z30" s="6">
        <v>218</v>
      </c>
      <c r="AA30" s="6">
        <v>221</v>
      </c>
      <c r="AB30" s="6">
        <v>252</v>
      </c>
      <c r="AC30" s="70">
        <v>242</v>
      </c>
      <c r="AD30" s="70">
        <v>280</v>
      </c>
      <c r="AF30" s="6"/>
    </row>
    <row r="31" spans="1:32" s="70" customFormat="1" ht="12" customHeight="1" x14ac:dyDescent="0.25">
      <c r="A31" s="1" t="s">
        <v>79</v>
      </c>
      <c r="B31" s="69" t="s">
        <v>5</v>
      </c>
      <c r="C31" s="69" t="s">
        <v>5</v>
      </c>
      <c r="D31" s="69" t="s">
        <v>5</v>
      </c>
      <c r="E31" s="69" t="s">
        <v>5</v>
      </c>
      <c r="F31" s="69" t="s">
        <v>5</v>
      </c>
      <c r="G31" s="69" t="s">
        <v>5</v>
      </c>
      <c r="H31" s="69" t="s">
        <v>5</v>
      </c>
      <c r="I31" s="69" t="s">
        <v>5</v>
      </c>
      <c r="J31" s="69" t="s">
        <v>5</v>
      </c>
      <c r="K31" s="69" t="s">
        <v>5</v>
      </c>
      <c r="L31" s="69">
        <v>231</v>
      </c>
      <c r="M31" s="24">
        <v>240</v>
      </c>
      <c r="N31" s="43">
        <v>256</v>
      </c>
      <c r="O31" s="43">
        <v>278</v>
      </c>
      <c r="P31" s="69">
        <v>288</v>
      </c>
      <c r="Q31" s="69">
        <v>303</v>
      </c>
      <c r="R31" s="102">
        <v>305</v>
      </c>
      <c r="S31" s="102">
        <v>144</v>
      </c>
      <c r="T31" s="102">
        <v>125</v>
      </c>
      <c r="U31" s="102">
        <v>148</v>
      </c>
      <c r="V31" s="102">
        <v>141</v>
      </c>
      <c r="W31" s="6">
        <v>137</v>
      </c>
      <c r="X31" s="6">
        <v>103</v>
      </c>
      <c r="Y31" s="6">
        <v>113</v>
      </c>
      <c r="Z31" s="6">
        <v>98</v>
      </c>
      <c r="AA31" s="6">
        <v>109</v>
      </c>
      <c r="AB31" s="6">
        <v>107</v>
      </c>
      <c r="AC31" s="70">
        <v>118</v>
      </c>
      <c r="AD31" s="70">
        <v>131</v>
      </c>
      <c r="AF31" s="6"/>
    </row>
    <row r="32" spans="1:32" s="4" customFormat="1" ht="12" customHeight="1" x14ac:dyDescent="0.25">
      <c r="A32" s="1" t="s">
        <v>14</v>
      </c>
      <c r="B32" s="4">
        <v>108</v>
      </c>
      <c r="C32" s="4">
        <v>105</v>
      </c>
      <c r="D32" s="4">
        <v>99</v>
      </c>
      <c r="E32" s="4">
        <v>115</v>
      </c>
      <c r="F32" s="4">
        <v>122</v>
      </c>
      <c r="G32" s="4">
        <v>134</v>
      </c>
      <c r="H32" s="4">
        <v>128</v>
      </c>
      <c r="I32" s="4">
        <v>133</v>
      </c>
      <c r="J32" s="36">
        <v>126</v>
      </c>
      <c r="K32" s="36">
        <v>113</v>
      </c>
      <c r="L32" s="36">
        <v>102</v>
      </c>
      <c r="M32" s="36">
        <v>96</v>
      </c>
      <c r="N32" s="75">
        <v>93</v>
      </c>
      <c r="O32" s="75">
        <v>93</v>
      </c>
      <c r="P32" s="24">
        <v>101</v>
      </c>
      <c r="Q32" s="24">
        <v>135</v>
      </c>
      <c r="R32" s="102">
        <v>137</v>
      </c>
      <c r="S32" s="102">
        <v>144</v>
      </c>
      <c r="T32" s="102">
        <v>148</v>
      </c>
      <c r="U32" s="102">
        <v>148</v>
      </c>
      <c r="V32" s="102">
        <v>148</v>
      </c>
      <c r="W32" s="120">
        <v>160</v>
      </c>
      <c r="X32" s="6">
        <v>155</v>
      </c>
      <c r="Y32" s="6">
        <v>149</v>
      </c>
      <c r="Z32" s="6">
        <v>152</v>
      </c>
      <c r="AA32" s="6">
        <v>97</v>
      </c>
      <c r="AB32" s="6">
        <v>95</v>
      </c>
      <c r="AC32" s="4">
        <v>103</v>
      </c>
      <c r="AD32" s="4">
        <v>118</v>
      </c>
      <c r="AF32" s="6"/>
    </row>
    <row r="33" spans="1:32" s="4" customFormat="1" ht="12" customHeight="1" x14ac:dyDescent="0.25">
      <c r="A33" s="1" t="s">
        <v>15</v>
      </c>
      <c r="B33" s="4">
        <v>33</v>
      </c>
      <c r="C33" s="4">
        <v>35</v>
      </c>
      <c r="D33" s="4">
        <v>36</v>
      </c>
      <c r="E33" s="4">
        <v>36</v>
      </c>
      <c r="F33" s="4">
        <v>33</v>
      </c>
      <c r="G33" s="4">
        <v>33</v>
      </c>
      <c r="H33" s="4">
        <v>32</v>
      </c>
      <c r="I33" s="4">
        <v>33</v>
      </c>
      <c r="J33" s="4">
        <v>28</v>
      </c>
      <c r="K33" s="36">
        <v>28</v>
      </c>
      <c r="L33" s="36">
        <v>18</v>
      </c>
      <c r="M33" s="36">
        <v>18</v>
      </c>
      <c r="N33" s="75">
        <v>22</v>
      </c>
      <c r="O33" s="75">
        <v>19</v>
      </c>
      <c r="P33" s="75">
        <v>39</v>
      </c>
      <c r="Q33" s="24">
        <v>17</v>
      </c>
      <c r="R33" s="102">
        <v>21</v>
      </c>
      <c r="S33" s="102">
        <v>14</v>
      </c>
      <c r="T33" s="102">
        <v>9</v>
      </c>
      <c r="U33" s="102">
        <v>8</v>
      </c>
      <c r="V33" s="102">
        <v>18</v>
      </c>
      <c r="W33" s="120">
        <v>10</v>
      </c>
      <c r="X33" s="6">
        <v>9</v>
      </c>
      <c r="Y33" s="6">
        <v>8</v>
      </c>
      <c r="Z33" s="6">
        <v>2</v>
      </c>
      <c r="AA33" s="6">
        <v>6</v>
      </c>
      <c r="AB33" s="6">
        <v>16</v>
      </c>
      <c r="AC33" s="4">
        <v>18</v>
      </c>
      <c r="AD33" s="4">
        <v>12</v>
      </c>
      <c r="AF33" s="6"/>
    </row>
    <row r="34" spans="1:32" s="4" customFormat="1" ht="12" customHeight="1" x14ac:dyDescent="0.25">
      <c r="A34" s="1" t="s">
        <v>16</v>
      </c>
      <c r="B34" s="4">
        <v>90</v>
      </c>
      <c r="C34" s="4">
        <v>73</v>
      </c>
      <c r="D34" s="24">
        <v>80</v>
      </c>
      <c r="E34" s="24">
        <v>84</v>
      </c>
      <c r="F34" s="24">
        <v>93</v>
      </c>
      <c r="G34" s="4">
        <v>97</v>
      </c>
      <c r="H34" s="4">
        <v>97</v>
      </c>
      <c r="I34" s="4">
        <v>104</v>
      </c>
      <c r="J34" s="4">
        <v>114</v>
      </c>
      <c r="K34" s="4">
        <v>101</v>
      </c>
      <c r="L34" s="4">
        <v>134</v>
      </c>
      <c r="M34" s="4">
        <v>138</v>
      </c>
      <c r="N34" s="70">
        <v>168</v>
      </c>
      <c r="O34" s="70">
        <v>160</v>
      </c>
      <c r="P34" s="24">
        <v>164</v>
      </c>
      <c r="Q34" s="24">
        <v>190</v>
      </c>
      <c r="R34" s="102">
        <v>210</v>
      </c>
      <c r="S34" s="102">
        <v>205</v>
      </c>
      <c r="T34" s="102">
        <v>202</v>
      </c>
      <c r="U34" s="102">
        <v>215</v>
      </c>
      <c r="V34" s="102">
        <v>225</v>
      </c>
      <c r="W34" s="120">
        <v>175</v>
      </c>
      <c r="X34" s="6">
        <v>173</v>
      </c>
      <c r="Y34" s="6">
        <v>116</v>
      </c>
      <c r="Z34" s="6">
        <v>161</v>
      </c>
      <c r="AA34" s="6">
        <v>160</v>
      </c>
      <c r="AB34" s="6">
        <v>166</v>
      </c>
      <c r="AC34" s="4">
        <v>160</v>
      </c>
      <c r="AD34" s="4">
        <v>132</v>
      </c>
      <c r="AF34" s="48"/>
    </row>
    <row r="35" spans="1:32" s="4" customFormat="1" ht="12" customHeight="1" x14ac:dyDescent="0.25">
      <c r="A35" s="44" t="s">
        <v>68</v>
      </c>
      <c r="B35" s="25" t="s">
        <v>5</v>
      </c>
      <c r="C35" s="25" t="s">
        <v>5</v>
      </c>
      <c r="D35" s="25">
        <v>15</v>
      </c>
      <c r="E35" s="25">
        <v>15</v>
      </c>
      <c r="F35" s="25">
        <v>9</v>
      </c>
      <c r="G35" s="4">
        <v>13</v>
      </c>
      <c r="H35" s="4">
        <v>16</v>
      </c>
      <c r="I35" s="4">
        <v>15</v>
      </c>
      <c r="J35" s="4">
        <v>10</v>
      </c>
      <c r="K35" s="4">
        <v>8</v>
      </c>
      <c r="L35" s="69" t="s">
        <v>5</v>
      </c>
      <c r="M35" s="69" t="s">
        <v>5</v>
      </c>
      <c r="N35" s="69" t="s">
        <v>5</v>
      </c>
      <c r="O35" s="69" t="s">
        <v>5</v>
      </c>
      <c r="P35" s="24" t="s">
        <v>5</v>
      </c>
      <c r="Q35" s="24" t="s">
        <v>5</v>
      </c>
      <c r="R35" s="104" t="s">
        <v>5</v>
      </c>
      <c r="S35" s="104" t="s">
        <v>5</v>
      </c>
      <c r="T35" s="104" t="s">
        <v>5</v>
      </c>
      <c r="U35" s="104" t="s">
        <v>5</v>
      </c>
      <c r="V35" s="104" t="s">
        <v>5</v>
      </c>
      <c r="W35" s="104" t="s">
        <v>5</v>
      </c>
      <c r="X35" s="48" t="s">
        <v>5</v>
      </c>
      <c r="Y35" s="48" t="s">
        <v>5</v>
      </c>
      <c r="Z35" s="48" t="s">
        <v>5</v>
      </c>
      <c r="AA35" s="48" t="s">
        <v>5</v>
      </c>
      <c r="AB35" s="48" t="s">
        <v>5</v>
      </c>
      <c r="AC35" s="48" t="s">
        <v>5</v>
      </c>
      <c r="AD35" s="48" t="s">
        <v>5</v>
      </c>
      <c r="AF35" s="6"/>
    </row>
    <row r="36" spans="1:32" s="4" customFormat="1" ht="12" customHeight="1" x14ac:dyDescent="0.25">
      <c r="A36" s="38" t="s">
        <v>34</v>
      </c>
      <c r="B36" s="48" t="s">
        <v>5</v>
      </c>
      <c r="C36" s="48" t="s">
        <v>5</v>
      </c>
      <c r="D36" s="48" t="s">
        <v>5</v>
      </c>
      <c r="E36" s="48" t="s">
        <v>5</v>
      </c>
      <c r="F36" s="48" t="s">
        <v>5</v>
      </c>
      <c r="G36" s="48" t="s">
        <v>5</v>
      </c>
      <c r="H36" s="48" t="s">
        <v>5</v>
      </c>
      <c r="I36" s="48" t="s">
        <v>5</v>
      </c>
      <c r="J36" s="48" t="s">
        <v>5</v>
      </c>
      <c r="K36" s="48" t="s">
        <v>5</v>
      </c>
      <c r="L36" s="48" t="s">
        <v>5</v>
      </c>
      <c r="M36" s="48" t="s">
        <v>5</v>
      </c>
      <c r="N36" s="48" t="s">
        <v>5</v>
      </c>
      <c r="O36" s="48" t="s">
        <v>5</v>
      </c>
      <c r="P36" s="48" t="s">
        <v>5</v>
      </c>
      <c r="Q36" s="48" t="s">
        <v>5</v>
      </c>
      <c r="R36" s="111">
        <v>7</v>
      </c>
      <c r="S36" s="111">
        <v>14</v>
      </c>
      <c r="T36" s="111">
        <v>23</v>
      </c>
      <c r="U36" s="111">
        <v>24</v>
      </c>
      <c r="V36" s="111">
        <v>23</v>
      </c>
      <c r="W36" s="120">
        <v>16</v>
      </c>
      <c r="X36" s="6">
        <v>17</v>
      </c>
      <c r="Y36" s="6">
        <v>18</v>
      </c>
      <c r="Z36" s="6">
        <v>17</v>
      </c>
      <c r="AA36" s="6">
        <v>18</v>
      </c>
      <c r="AB36" s="6">
        <v>17</v>
      </c>
      <c r="AC36" s="4">
        <v>19</v>
      </c>
      <c r="AD36" s="4">
        <v>19</v>
      </c>
    </row>
    <row r="37" spans="1:32" s="4" customFormat="1" ht="12" customHeight="1" x14ac:dyDescent="0.25">
      <c r="A37" s="109" t="s">
        <v>9</v>
      </c>
      <c r="B37" s="48" t="s">
        <v>5</v>
      </c>
      <c r="C37" s="48" t="s">
        <v>5</v>
      </c>
      <c r="D37" s="48" t="s">
        <v>5</v>
      </c>
      <c r="E37" s="48" t="s">
        <v>5</v>
      </c>
      <c r="F37" s="48" t="s">
        <v>5</v>
      </c>
      <c r="G37" s="48" t="s">
        <v>5</v>
      </c>
      <c r="H37" s="48" t="s">
        <v>5</v>
      </c>
      <c r="I37" s="48" t="s">
        <v>5</v>
      </c>
      <c r="J37" s="48" t="s">
        <v>5</v>
      </c>
      <c r="K37" s="48" t="s">
        <v>5</v>
      </c>
      <c r="L37" s="48" t="s">
        <v>5</v>
      </c>
      <c r="M37" s="48" t="s">
        <v>5</v>
      </c>
      <c r="N37" s="48" t="s">
        <v>5</v>
      </c>
      <c r="O37" s="48" t="s">
        <v>5</v>
      </c>
      <c r="P37" s="48" t="s">
        <v>5</v>
      </c>
      <c r="Q37" s="48" t="s">
        <v>5</v>
      </c>
      <c r="R37" s="48" t="s">
        <v>5</v>
      </c>
      <c r="S37" s="48" t="s">
        <v>5</v>
      </c>
      <c r="T37" s="48" t="s">
        <v>5</v>
      </c>
      <c r="U37" s="111">
        <v>2</v>
      </c>
      <c r="V37" s="111">
        <v>15</v>
      </c>
      <c r="W37" s="120">
        <v>13</v>
      </c>
      <c r="X37" s="48" t="s">
        <v>5</v>
      </c>
      <c r="Y37" s="48" t="s">
        <v>5</v>
      </c>
      <c r="Z37" s="48" t="s">
        <v>5</v>
      </c>
      <c r="AA37" s="48" t="s">
        <v>5</v>
      </c>
      <c r="AB37" s="48" t="s">
        <v>5</v>
      </c>
      <c r="AC37" s="48" t="s">
        <v>5</v>
      </c>
      <c r="AD37" s="48" t="s">
        <v>5</v>
      </c>
      <c r="AF37" s="48"/>
    </row>
    <row r="38" spans="1:32" s="4" customFormat="1" ht="20.100000000000001" customHeight="1" x14ac:dyDescent="0.25">
      <c r="A38" s="40" t="s">
        <v>112</v>
      </c>
      <c r="B38" s="48" t="s">
        <v>5</v>
      </c>
      <c r="C38" s="48" t="s">
        <v>5</v>
      </c>
      <c r="D38" s="48" t="s">
        <v>5</v>
      </c>
      <c r="E38" s="48" t="s">
        <v>5</v>
      </c>
      <c r="F38" s="48" t="s">
        <v>5</v>
      </c>
      <c r="G38" s="48" t="s">
        <v>5</v>
      </c>
      <c r="H38" s="48" t="s">
        <v>5</v>
      </c>
      <c r="I38" s="48" t="s">
        <v>5</v>
      </c>
      <c r="J38" s="48" t="s">
        <v>5</v>
      </c>
      <c r="K38" s="48" t="s">
        <v>5</v>
      </c>
      <c r="L38" s="48" t="s">
        <v>5</v>
      </c>
      <c r="M38" s="48" t="s">
        <v>5</v>
      </c>
      <c r="N38" s="48" t="s">
        <v>5</v>
      </c>
      <c r="O38" s="48" t="s">
        <v>5</v>
      </c>
      <c r="P38" s="48" t="s">
        <v>5</v>
      </c>
      <c r="Q38" s="48" t="s">
        <v>5</v>
      </c>
      <c r="R38" s="48" t="s">
        <v>5</v>
      </c>
      <c r="S38" s="48" t="s">
        <v>5</v>
      </c>
      <c r="T38" s="48" t="s">
        <v>5</v>
      </c>
      <c r="U38" s="48" t="s">
        <v>5</v>
      </c>
      <c r="V38" s="48" t="s">
        <v>5</v>
      </c>
      <c r="W38" s="48" t="s">
        <v>5</v>
      </c>
      <c r="X38" s="48" t="s">
        <v>5</v>
      </c>
      <c r="Y38" s="48" t="s">
        <v>5</v>
      </c>
      <c r="Z38" s="48" t="s">
        <v>5</v>
      </c>
      <c r="AA38" s="7">
        <v>9</v>
      </c>
      <c r="AB38" s="7">
        <v>38</v>
      </c>
      <c r="AC38" s="7">
        <v>30</v>
      </c>
      <c r="AD38" s="7">
        <v>33</v>
      </c>
    </row>
    <row r="39" spans="1:32" s="4" customFormat="1" ht="12" customHeight="1" x14ac:dyDescent="0.25">
      <c r="A39" s="80" t="s">
        <v>111</v>
      </c>
      <c r="B39" s="48" t="s">
        <v>5</v>
      </c>
      <c r="C39" s="48" t="s">
        <v>5</v>
      </c>
      <c r="D39" s="48" t="s">
        <v>5</v>
      </c>
      <c r="E39" s="48" t="s">
        <v>5</v>
      </c>
      <c r="F39" s="48" t="s">
        <v>5</v>
      </c>
      <c r="G39" s="48" t="s">
        <v>5</v>
      </c>
      <c r="H39" s="48" t="s">
        <v>5</v>
      </c>
      <c r="I39" s="48" t="s">
        <v>5</v>
      </c>
      <c r="J39" s="48" t="s">
        <v>5</v>
      </c>
      <c r="K39" s="48" t="s">
        <v>5</v>
      </c>
      <c r="L39" s="48" t="s">
        <v>5</v>
      </c>
      <c r="M39" s="48" t="s">
        <v>5</v>
      </c>
      <c r="N39" s="48" t="s">
        <v>5</v>
      </c>
      <c r="O39" s="48" t="s">
        <v>5</v>
      </c>
      <c r="P39" s="48" t="s">
        <v>5</v>
      </c>
      <c r="Q39" s="48" t="s">
        <v>5</v>
      </c>
      <c r="R39" s="48" t="s">
        <v>5</v>
      </c>
      <c r="S39" s="48" t="s">
        <v>5</v>
      </c>
      <c r="T39" s="48" t="s">
        <v>5</v>
      </c>
      <c r="U39" s="48" t="s">
        <v>5</v>
      </c>
      <c r="V39" s="48" t="s">
        <v>5</v>
      </c>
      <c r="W39" s="48" t="s">
        <v>5</v>
      </c>
      <c r="X39" s="48" t="s">
        <v>5</v>
      </c>
      <c r="Y39" s="48" t="s">
        <v>5</v>
      </c>
      <c r="Z39" s="48" t="s">
        <v>5</v>
      </c>
      <c r="AA39" s="48">
        <v>9</v>
      </c>
      <c r="AB39" s="48">
        <v>38</v>
      </c>
      <c r="AC39" s="6">
        <v>30</v>
      </c>
      <c r="AD39" s="6">
        <v>32</v>
      </c>
    </row>
    <row r="40" spans="1:32" s="4" customFormat="1" ht="12" customHeight="1" x14ac:dyDescent="0.25">
      <c r="A40" s="80" t="s">
        <v>15</v>
      </c>
      <c r="B40" s="48" t="s">
        <v>5</v>
      </c>
      <c r="C40" s="48" t="s">
        <v>5</v>
      </c>
      <c r="D40" s="48" t="s">
        <v>5</v>
      </c>
      <c r="E40" s="48" t="s">
        <v>5</v>
      </c>
      <c r="F40" s="48" t="s">
        <v>5</v>
      </c>
      <c r="G40" s="48" t="s">
        <v>5</v>
      </c>
      <c r="H40" s="48" t="s">
        <v>5</v>
      </c>
      <c r="I40" s="48" t="s">
        <v>5</v>
      </c>
      <c r="J40" s="48" t="s">
        <v>5</v>
      </c>
      <c r="K40" s="48" t="s">
        <v>5</v>
      </c>
      <c r="L40" s="48" t="s">
        <v>5</v>
      </c>
      <c r="M40" s="48" t="s">
        <v>5</v>
      </c>
      <c r="N40" s="48" t="s">
        <v>5</v>
      </c>
      <c r="O40" s="48" t="s">
        <v>5</v>
      </c>
      <c r="P40" s="48" t="s">
        <v>5</v>
      </c>
      <c r="Q40" s="48" t="s">
        <v>5</v>
      </c>
      <c r="R40" s="48" t="s">
        <v>5</v>
      </c>
      <c r="S40" s="48" t="s">
        <v>5</v>
      </c>
      <c r="T40" s="48" t="s">
        <v>5</v>
      </c>
      <c r="U40" s="48" t="s">
        <v>5</v>
      </c>
      <c r="V40" s="48" t="s">
        <v>5</v>
      </c>
      <c r="W40" s="48" t="s">
        <v>5</v>
      </c>
      <c r="X40" s="48" t="s">
        <v>5</v>
      </c>
      <c r="Y40" s="48" t="s">
        <v>5</v>
      </c>
      <c r="Z40" s="48" t="s">
        <v>5</v>
      </c>
      <c r="AA40" s="48" t="s">
        <v>5</v>
      </c>
      <c r="AB40" s="48" t="s">
        <v>5</v>
      </c>
      <c r="AC40" s="48" t="s">
        <v>5</v>
      </c>
      <c r="AD40" s="6">
        <v>1</v>
      </c>
    </row>
    <row r="41" spans="1:32" s="4" customFormat="1" ht="20.100000000000001" customHeight="1" x14ac:dyDescent="0.25">
      <c r="A41" s="8" t="s">
        <v>22</v>
      </c>
      <c r="B41" s="37">
        <v>1294</v>
      </c>
      <c r="C41" s="37">
        <v>1309</v>
      </c>
      <c r="D41" s="37">
        <v>1351</v>
      </c>
      <c r="E41" s="37">
        <v>1358</v>
      </c>
      <c r="F41" s="37">
        <v>1417</v>
      </c>
      <c r="G41" s="37">
        <v>1494</v>
      </c>
      <c r="H41" s="37">
        <v>1516</v>
      </c>
      <c r="I41" s="37">
        <v>1536</v>
      </c>
      <c r="J41" s="37">
        <v>1510</v>
      </c>
      <c r="K41" s="37">
        <v>1482</v>
      </c>
      <c r="L41" s="37">
        <v>1524</v>
      </c>
      <c r="M41" s="37">
        <v>1483</v>
      </c>
      <c r="N41" s="37">
        <v>1603</v>
      </c>
      <c r="O41" s="37">
        <v>1643</v>
      </c>
      <c r="P41" s="81">
        <v>1693</v>
      </c>
      <c r="Q41" s="81">
        <v>1795</v>
      </c>
      <c r="R41" s="103">
        <v>1874</v>
      </c>
      <c r="S41" s="103">
        <v>1942</v>
      </c>
      <c r="T41" s="103">
        <v>1914</v>
      </c>
      <c r="U41" s="112">
        <v>1962</v>
      </c>
      <c r="V41" s="112">
        <v>1921</v>
      </c>
      <c r="W41" s="7">
        <v>1806</v>
      </c>
      <c r="X41" s="7">
        <v>1752</v>
      </c>
      <c r="Y41" s="7">
        <v>1763</v>
      </c>
      <c r="Z41" s="7">
        <v>1775</v>
      </c>
      <c r="AA41" s="7">
        <v>1693</v>
      </c>
      <c r="AB41" s="7">
        <v>1802</v>
      </c>
      <c r="AC41" s="7">
        <v>1839</v>
      </c>
      <c r="AD41" s="7">
        <v>1805</v>
      </c>
    </row>
    <row r="42" spans="1:32" s="4" customFormat="1" ht="12" customHeight="1" x14ac:dyDescent="0.25">
      <c r="A42" s="8"/>
      <c r="B42" s="45"/>
      <c r="C42" s="45"/>
      <c r="D42" s="45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1:32" s="7" customFormat="1" ht="12" customHeight="1" x14ac:dyDescent="0.25">
      <c r="A43" s="1" t="s">
        <v>17</v>
      </c>
      <c r="B43" s="11"/>
      <c r="C43" s="11"/>
      <c r="D43" s="11"/>
      <c r="E43" s="9"/>
      <c r="F43" s="9"/>
      <c r="G43" s="10"/>
      <c r="H43" s="10"/>
      <c r="I43" s="10"/>
      <c r="J43" s="10"/>
      <c r="K43" s="10"/>
    </row>
    <row r="44" spans="1:32" s="7" customFormat="1" ht="12" customHeight="1" x14ac:dyDescent="0.25">
      <c r="A44" s="38" t="s">
        <v>78</v>
      </c>
      <c r="B44" s="11"/>
      <c r="C44" s="11"/>
      <c r="D44" s="11"/>
      <c r="E44" s="9"/>
      <c r="F44" s="9"/>
      <c r="G44" s="10"/>
      <c r="H44" s="10"/>
      <c r="I44" s="10"/>
      <c r="J44" s="10"/>
      <c r="K44" s="10"/>
    </row>
    <row r="45" spans="1:32" s="7" customFormat="1" ht="12" customHeight="1" x14ac:dyDescent="0.25">
      <c r="A45" s="38" t="s">
        <v>59</v>
      </c>
      <c r="B45" s="11"/>
      <c r="C45" s="11"/>
      <c r="D45" s="11"/>
      <c r="E45" s="9"/>
      <c r="F45" s="9"/>
      <c r="G45" s="10"/>
      <c r="H45" s="10"/>
      <c r="I45" s="10"/>
      <c r="J45" s="10"/>
      <c r="K45" s="10"/>
    </row>
    <row r="46" spans="1:32" s="7" customFormat="1" ht="12" customHeight="1" x14ac:dyDescent="0.25">
      <c r="A46" s="38" t="s">
        <v>60</v>
      </c>
      <c r="B46" s="11"/>
      <c r="C46" s="11"/>
      <c r="D46" s="11"/>
      <c r="E46" s="9"/>
      <c r="F46" s="9"/>
      <c r="G46" s="10"/>
      <c r="H46" s="10"/>
      <c r="I46" s="10"/>
      <c r="J46" s="10"/>
      <c r="K46" s="10"/>
    </row>
    <row r="47" spans="1:32" s="7" customFormat="1" ht="12" customHeight="1" x14ac:dyDescent="0.25">
      <c r="A47" s="38" t="s">
        <v>84</v>
      </c>
      <c r="B47" s="11"/>
      <c r="C47" s="11"/>
      <c r="D47" s="11"/>
      <c r="E47" s="9"/>
      <c r="F47" s="9"/>
      <c r="G47" s="10"/>
      <c r="H47" s="10"/>
      <c r="I47" s="10"/>
      <c r="J47" s="10"/>
      <c r="K47" s="10"/>
    </row>
    <row r="48" spans="1:32" s="7" customFormat="1" ht="16.149999999999999" customHeight="1" x14ac:dyDescent="0.25">
      <c r="A48" s="2" t="s">
        <v>93</v>
      </c>
      <c r="B48" s="11"/>
      <c r="C48" s="11"/>
      <c r="D48" s="11"/>
      <c r="E48" s="9"/>
      <c r="F48" s="9"/>
      <c r="G48" s="9"/>
      <c r="H48" s="9"/>
      <c r="I48" s="9"/>
      <c r="J48" s="9"/>
      <c r="K48" s="9"/>
      <c r="Z48" s="100"/>
      <c r="AA48" s="100"/>
      <c r="AC48" s="124"/>
      <c r="AD48" s="124" t="s">
        <v>113</v>
      </c>
    </row>
    <row r="49" spans="1:30" s="13" customFormat="1" ht="4.1500000000000004" customHeight="1" x14ac:dyDescent="0.25">
      <c r="A49" s="29"/>
      <c r="B49" s="29"/>
      <c r="C49" s="29"/>
      <c r="D49" s="29"/>
      <c r="E49" s="30"/>
      <c r="F49" s="30"/>
      <c r="G49" s="30"/>
      <c r="H49" s="30"/>
      <c r="I49" s="30"/>
      <c r="J49" s="30"/>
      <c r="K49" s="30"/>
      <c r="L49" s="30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3"/>
      <c r="X49" s="53"/>
      <c r="Y49" s="53"/>
      <c r="Z49" s="53"/>
      <c r="AA49" s="53"/>
      <c r="AB49" s="53"/>
      <c r="AC49" s="53"/>
      <c r="AD49" s="53"/>
    </row>
    <row r="50" spans="1:30" ht="10.15" customHeight="1" x14ac:dyDescent="0.25">
      <c r="AC50" s="73"/>
      <c r="AD50" s="73"/>
    </row>
  </sheetData>
  <phoneticPr fontId="1" type="noConversion"/>
  <pageMargins left="0.59055118110236227" right="0.59055118110236227" top="0.78740157480314965" bottom="0.59055118110236227" header="0.51181102362204722" footer="0.51181102362204722"/>
  <pageSetup paperSize="9" scale="52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Total</vt:lpstr>
      <vt:lpstr>Hébergement</vt:lpstr>
      <vt:lpstr>Centres de jour</vt:lpstr>
      <vt:lpstr>Ateliers protégés</vt:lpstr>
      <vt:lpstr>'Ateliers protégés'!Impression_des_titres</vt:lpstr>
      <vt:lpstr>'Centres de jour'!Impression_des_titres</vt:lpstr>
      <vt:lpstr>Hébergement!Impression_des_titres</vt:lpstr>
      <vt:lpstr>Total!Impression_des_titres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Opprecht Wanda (DF)</cp:lastModifiedBy>
  <cp:lastPrinted>2025-07-01T16:39:41Z</cp:lastPrinted>
  <dcterms:created xsi:type="dcterms:W3CDTF">1999-01-29T13:26:37Z</dcterms:created>
  <dcterms:modified xsi:type="dcterms:W3CDTF">2026-01-13T09:39:42Z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1770903730</vt:i4>
  </property>
  <property fmtid="{D5CDD505-2E9C-101B-9397-08002B2CF9AE}" pid="3" name="_NewReviewCycle">
    <vt:lpwstr/>
  </property>
  <property fmtid="{D5CDD505-2E9C-101B-9397-08002B2CF9AE}" pid="4" name="_EmailSubject">
    <vt:lpwstr>EPH / Mise à jour des données 2023 / Prise en charge des adultes avec un handicap en 2023</vt:lpwstr>
  </property>
  <property fmtid="{D5CDD505-2E9C-101B-9397-08002B2CF9AE}" pid="5" name="_AuthorEmail">
    <vt:lpwstr>Isabelle.Walthert@etat.ge.ch</vt:lpwstr>
  </property>
  <property fmtid="{D5CDD505-2E9C-101B-9397-08002B2CF9AE}" pid="6" name="_AuthorEmailDisplayName">
    <vt:lpwstr>Walthert Isabelle (DCS)</vt:lpwstr>
  </property>
  <property fmtid="{D5CDD505-2E9C-101B-9397-08002B2CF9AE}" pid="7" name="_PreviousAdHocReviewCycleID">
    <vt:i4>-521677281</vt:i4>
  </property>
  <property fmtid="{D5CDD505-2E9C-101B-9397-08002B2CF9AE}" pid="8" name="_ReviewingToolsShownOnce">
    <vt:lpwstr/>
  </property>
</Properties>
</file>